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Doyon\Dropbox (Maxim)\SMACNA-New Horizons Covid-19 Impact\05 - Deliverables\Calculator\"/>
    </mc:Choice>
  </mc:AlternateContent>
  <xr:revisionPtr revIDLastSave="0" documentId="13_ncr:1_{412C62B0-C1FF-406C-95D0-18CA5795ED8A}" xr6:coauthVersionLast="46" xr6:coauthVersionMax="46" xr10:uidLastSave="{00000000-0000-0000-0000-000000000000}"/>
  <bookViews>
    <workbookView xWindow="-98" yWindow="-98" windowWidth="28996" windowHeight="15796" activeTab="2" xr2:uid="{00000000-000D-0000-FFFF-FFFF00000000}"/>
  </bookViews>
  <sheets>
    <sheet name="Input Sheet" sheetId="1" r:id="rId1"/>
    <sheet name="Monthly Detail Tables" sheetId="2" r:id="rId2"/>
    <sheet name="Change Order Summary" sheetId="3" r:id="rId3"/>
  </sheets>
  <definedNames>
    <definedName name="BidType">'Input Sheet'!$D$2</definedName>
    <definedName name="HB_AllowableOverheadOnChanges">'Input Sheet'!$C$12</definedName>
    <definedName name="HB_AllowableProfitOnChanges">'Input Sheet'!$C$13</definedName>
    <definedName name="HVACSheetMetal_BenefitsPercent">'Input Sheet'!$F$5</definedName>
    <definedName name="HVACSheetMetal_BondPercent">'Input Sheet'!$H$5</definedName>
    <definedName name="HVACSheetMetal_MitigationPercent">'Input Sheet'!$I$5</definedName>
    <definedName name="HVACSheetMetal_OverheadPercent">'Input Sheet'!$D$5</definedName>
    <definedName name="HVACSheetMetal_ProductivityImpactPercent">'Input Sheet'!$J$5</definedName>
    <definedName name="HVACSheetMetal_ProfitPercent">'Input Sheet'!$G$5</definedName>
    <definedName name="HVACSheetMetal_PTIPercent">'Input Sheet'!$E$5</definedName>
    <definedName name="HVACSheetMetal_StartDate">'Input Sheet'!$C$5</definedName>
    <definedName name="InputManHoursTeamMembers">PipingTable[Trade/Discipline]</definedName>
    <definedName name="Model_Revision">"Rev03"</definedName>
    <definedName name="NG_AllowableFeeOnChange">'Input Sheet'!$I$12</definedName>
    <definedName name="NG_AllowableMarkupOnEquipment">'Input Sheet'!$I$16</definedName>
    <definedName name="NG_AllowableMarkupOnLaborBurden">'Input Sheet'!$I$13</definedName>
    <definedName name="NG_AllowableMarkupOnMaterial">'Input Sheet'!$I$14</definedName>
    <definedName name="NG_AllowableMarkupOnOtherDirectJobCosts">'Input Sheet'!$I$17</definedName>
    <definedName name="NG_AllowableMarkupOnSubcontracts">'Input Sheet'!$I$15</definedName>
    <definedName name="Other_1_BenefitsPercent">'Input Sheet'!$F$8</definedName>
    <definedName name="Other_1_BondPercent">'Input Sheet'!$H$8</definedName>
    <definedName name="Other_1_MitigationPercent">'Input Sheet'!$I$8</definedName>
    <definedName name="Other_1_OverheadPercent">'Input Sheet'!$D$8</definedName>
    <definedName name="Other_1_ProductivityImpactPercent">'Input Sheet'!$J$8</definedName>
    <definedName name="Other_1_ProfitPercent">'Input Sheet'!$G$8</definedName>
    <definedName name="Other_1_PTIPercent">'Input Sheet'!$E$8</definedName>
    <definedName name="Other_1_StartDate">'Input Sheet'!$C$8</definedName>
    <definedName name="Other_2_BenefitsPercent">'Input Sheet'!$F$9</definedName>
    <definedName name="Other_2_BondPercent">'Input Sheet'!$H$9</definedName>
    <definedName name="Other_2_MitigationPercent">'Input Sheet'!$I$9</definedName>
    <definedName name="Other_2_OverheadPercent">'Input Sheet'!$D$9</definedName>
    <definedName name="Other_2_ProductivityImpactPercent">'Input Sheet'!$J$9</definedName>
    <definedName name="Other_2_ProfitPercent">'Input Sheet'!$G$9</definedName>
    <definedName name="Other_2_PTIPercent">'Input Sheet'!$E$9</definedName>
    <definedName name="Other_2_StartDate">'Input Sheet'!$C$9</definedName>
    <definedName name="Piping_BenefitsPercent">'Input Sheet'!$F$6</definedName>
    <definedName name="Piping_BondPercent">'Input Sheet'!$H$6</definedName>
    <definedName name="Piping_MitigationPercent">'Input Sheet'!$I$6</definedName>
    <definedName name="Piping_OverheadPercent">'Input Sheet'!$D$6</definedName>
    <definedName name="Piping_ProductivityImpactPercent">'Input Sheet'!$J$6</definedName>
    <definedName name="Piping_ProfitPercent">'Input Sheet'!$G$6</definedName>
    <definedName name="Piping_PTIPercent">'Input Sheet'!$E$6</definedName>
    <definedName name="Piping_StartDate">'Input Sheet'!$C$6</definedName>
    <definedName name="Plumbing_BenefitsPercent">'Input Sheet'!$F$7</definedName>
    <definedName name="Plumbing_BondPercent">'Input Sheet'!$H$7</definedName>
    <definedName name="Plumbing_MitigationPercent">'Input Sheet'!$I$7</definedName>
    <definedName name="Plumbing_OverheadPercent">'Input Sheet'!$D$7</definedName>
    <definedName name="Plumbing_ProductivityImpactPercent">'Input Sheet'!$J$7</definedName>
    <definedName name="Plumbing_ProfitPercent">'Input Sheet'!$G$7</definedName>
    <definedName name="Plumbing_PTIPercent">'Input Sheet'!$E$7</definedName>
    <definedName name="Plumbing_StartDate">'Input Sheet'!$C$7</definedName>
    <definedName name="_xlnm.Print_Area" localSheetId="2">'Change Order Summary'!$B$1:$C$39</definedName>
    <definedName name="_xlnm.Print_Area" localSheetId="0">'Input Sheet'!$B$1:$J$210</definedName>
    <definedName name="TeamMemberList">OFFSET(HVACSheetMetalTable[Trade/Discipline],0,0,COUNTA(HVACSheetMetalTable[Trade/Discipline]),1)</definedName>
    <definedName name="Version">"Revision 4.0"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B27" i="3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Y145" i="2"/>
  <c r="X145" i="2"/>
  <c r="W145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M140" i="2"/>
  <c r="AL140" i="2"/>
  <c r="AK140" i="2"/>
  <c r="AJ140" i="2"/>
  <c r="AI140" i="2"/>
  <c r="AH140" i="2"/>
  <c r="AG140" i="2"/>
  <c r="AF140" i="2"/>
  <c r="AE140" i="2"/>
  <c r="AD140" i="2"/>
  <c r="AC140" i="2"/>
  <c r="AB140" i="2"/>
  <c r="AA140" i="2"/>
  <c r="Z140" i="2"/>
  <c r="Y140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AM139" i="2"/>
  <c r="AL139" i="2"/>
  <c r="AK139" i="2"/>
  <c r="AJ139" i="2"/>
  <c r="AI139" i="2"/>
  <c r="AH139" i="2"/>
  <c r="AG139" i="2"/>
  <c r="AF139" i="2"/>
  <c r="AE139" i="2"/>
  <c r="AD139" i="2"/>
  <c r="AC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AM138" i="2"/>
  <c r="AL138" i="2"/>
  <c r="AK138" i="2"/>
  <c r="AJ138" i="2"/>
  <c r="AI138" i="2"/>
  <c r="AH138" i="2"/>
  <c r="AG138" i="2"/>
  <c r="AF138" i="2"/>
  <c r="AE138" i="2"/>
  <c r="AD138" i="2"/>
  <c r="AC138" i="2"/>
  <c r="AB138" i="2"/>
  <c r="AA138" i="2"/>
  <c r="Z138" i="2"/>
  <c r="Y138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AM137" i="2"/>
  <c r="AL137" i="2"/>
  <c r="AK137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AM135" i="2"/>
  <c r="AL135" i="2"/>
  <c r="AK135" i="2"/>
  <c r="AJ135" i="2"/>
  <c r="AI135" i="2"/>
  <c r="AH135" i="2"/>
  <c r="AG135" i="2"/>
  <c r="AF135" i="2"/>
  <c r="AE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AM134" i="2"/>
  <c r="AL134" i="2"/>
  <c r="AK134" i="2"/>
  <c r="AJ134" i="2"/>
  <c r="AI134" i="2"/>
  <c r="AH134" i="2"/>
  <c r="AG134" i="2"/>
  <c r="AF134" i="2"/>
  <c r="AE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AM133" i="2"/>
  <c r="AL133" i="2"/>
  <c r="AK133" i="2"/>
  <c r="AJ133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AM131" i="2"/>
  <c r="AL131" i="2"/>
  <c r="AK131" i="2"/>
  <c r="AJ131" i="2"/>
  <c r="AI131" i="2"/>
  <c r="AH131" i="2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AM127" i="2"/>
  <c r="AL127" i="2"/>
  <c r="AK127" i="2"/>
  <c r="AJ127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AM126" i="2"/>
  <c r="AL126" i="2"/>
  <c r="AK126" i="2"/>
  <c r="AJ126" i="2"/>
  <c r="AI126" i="2"/>
  <c r="AH126" i="2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6" i="2"/>
  <c r="D127" i="2"/>
  <c r="B37" i="3" l="1"/>
  <c r="B31" i="3"/>
  <c r="B21" i="3"/>
  <c r="B25" i="3" s="1"/>
  <c r="B15" i="3"/>
  <c r="B19" i="3" s="1"/>
  <c r="B9" i="3"/>
  <c r="B13" i="3" s="1"/>
  <c r="C145" i="2"/>
  <c r="C127" i="2"/>
  <c r="C128" i="2"/>
  <c r="C129" i="2"/>
  <c r="B130" i="2"/>
  <c r="C130" i="2"/>
  <c r="B131" i="2"/>
  <c r="C131" i="2"/>
  <c r="C132" i="2"/>
  <c r="C133" i="2"/>
  <c r="C134" i="2"/>
  <c r="C135" i="2"/>
  <c r="B136" i="2"/>
  <c r="C136" i="2"/>
  <c r="B137" i="2"/>
  <c r="C137" i="2"/>
  <c r="C138" i="2"/>
  <c r="C139" i="2"/>
  <c r="C140" i="2"/>
  <c r="C141" i="2"/>
  <c r="C142" i="2"/>
  <c r="C143" i="2"/>
  <c r="C144" i="2"/>
  <c r="C126" i="2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D210" i="1"/>
  <c r="B145" i="2"/>
  <c r="B144" i="2"/>
  <c r="B143" i="2"/>
  <c r="B142" i="2"/>
  <c r="B141" i="2"/>
  <c r="B140" i="2"/>
  <c r="B139" i="2"/>
  <c r="B138" i="2"/>
  <c r="B135" i="2"/>
  <c r="B134" i="2"/>
  <c r="B126" i="2"/>
  <c r="B127" i="2"/>
  <c r="B128" i="2"/>
  <c r="B129" i="2"/>
  <c r="B132" i="2"/>
  <c r="B133" i="2"/>
  <c r="AO162" i="1" l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61" i="1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F157" i="1"/>
  <c r="E157" i="1"/>
  <c r="D157" i="1"/>
  <c r="F156" i="1"/>
  <c r="E156" i="1"/>
  <c r="D156" i="1"/>
  <c r="F155" i="1"/>
  <c r="E155" i="1"/>
  <c r="D155" i="1"/>
  <c r="F154" i="1"/>
  <c r="E154" i="1"/>
  <c r="D154" i="1"/>
  <c r="F153" i="1"/>
  <c r="E153" i="1"/>
  <c r="D153" i="1"/>
  <c r="F152" i="1"/>
  <c r="E152" i="1"/>
  <c r="D152" i="1"/>
  <c r="F151" i="1"/>
  <c r="E151" i="1"/>
  <c r="D151" i="1"/>
  <c r="F150" i="1"/>
  <c r="E150" i="1"/>
  <c r="D150" i="1"/>
  <c r="F149" i="1"/>
  <c r="E149" i="1"/>
  <c r="D149" i="1"/>
  <c r="F148" i="1"/>
  <c r="E148" i="1"/>
  <c r="D148" i="1"/>
  <c r="F147" i="1"/>
  <c r="E147" i="1"/>
  <c r="D147" i="1"/>
  <c r="F146" i="1"/>
  <c r="E146" i="1"/>
  <c r="D146" i="1"/>
  <c r="F145" i="1"/>
  <c r="E145" i="1"/>
  <c r="D145" i="1"/>
  <c r="F144" i="1"/>
  <c r="E144" i="1"/>
  <c r="D144" i="1"/>
  <c r="F143" i="1"/>
  <c r="E143" i="1"/>
  <c r="D143" i="1"/>
  <c r="F142" i="1"/>
  <c r="E142" i="1"/>
  <c r="D142" i="1"/>
  <c r="F141" i="1"/>
  <c r="E141" i="1"/>
  <c r="D141" i="1"/>
  <c r="F140" i="1"/>
  <c r="E140" i="1"/>
  <c r="D140" i="1"/>
  <c r="F139" i="1"/>
  <c r="E139" i="1"/>
  <c r="D139" i="1"/>
  <c r="F138" i="1"/>
  <c r="E138" i="1"/>
  <c r="D138" i="1"/>
  <c r="F137" i="1"/>
  <c r="E137" i="1"/>
  <c r="D137" i="1"/>
  <c r="F136" i="1"/>
  <c r="E136" i="1"/>
  <c r="D136" i="1"/>
  <c r="F135" i="1"/>
  <c r="E135" i="1"/>
  <c r="D135" i="1"/>
  <c r="F134" i="1"/>
  <c r="E134" i="1"/>
  <c r="D134" i="1"/>
  <c r="F133" i="1"/>
  <c r="E133" i="1"/>
  <c r="D133" i="1"/>
  <c r="F129" i="1"/>
  <c r="E129" i="1"/>
  <c r="D129" i="1"/>
  <c r="F128" i="1"/>
  <c r="E128" i="1"/>
  <c r="D128" i="1"/>
  <c r="F127" i="1"/>
  <c r="E127" i="1"/>
  <c r="D127" i="1"/>
  <c r="F126" i="1"/>
  <c r="E126" i="1"/>
  <c r="D126" i="1"/>
  <c r="F125" i="1"/>
  <c r="E125" i="1"/>
  <c r="D125" i="1"/>
  <c r="F124" i="1"/>
  <c r="E124" i="1"/>
  <c r="D124" i="1"/>
  <c r="F123" i="1"/>
  <c r="E123" i="1"/>
  <c r="D123" i="1"/>
  <c r="F122" i="1"/>
  <c r="E122" i="1"/>
  <c r="D122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F115" i="1"/>
  <c r="E115" i="1"/>
  <c r="D115" i="1"/>
  <c r="F114" i="1"/>
  <c r="E114" i="1"/>
  <c r="D114" i="1"/>
  <c r="F113" i="1"/>
  <c r="E113" i="1"/>
  <c r="D113" i="1"/>
  <c r="F112" i="1"/>
  <c r="E112" i="1"/>
  <c r="D112" i="1"/>
  <c r="F111" i="1"/>
  <c r="E111" i="1"/>
  <c r="D111" i="1"/>
  <c r="F110" i="1"/>
  <c r="E110" i="1"/>
  <c r="D110" i="1"/>
  <c r="F109" i="1"/>
  <c r="E109" i="1"/>
  <c r="D109" i="1"/>
  <c r="F108" i="1"/>
  <c r="E108" i="1"/>
  <c r="D108" i="1"/>
  <c r="F107" i="1"/>
  <c r="E107" i="1"/>
  <c r="D107" i="1"/>
  <c r="F106" i="1"/>
  <c r="E106" i="1"/>
  <c r="D106" i="1"/>
  <c r="F105" i="1"/>
  <c r="E105" i="1"/>
  <c r="D105" i="1"/>
  <c r="F101" i="1"/>
  <c r="E101" i="1"/>
  <c r="D101" i="1"/>
  <c r="F100" i="1"/>
  <c r="E100" i="1"/>
  <c r="D100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E91" i="1"/>
  <c r="D91" i="1"/>
  <c r="F90" i="1"/>
  <c r="E90" i="1"/>
  <c r="D90" i="1"/>
  <c r="F89" i="1"/>
  <c r="E89" i="1"/>
  <c r="D89" i="1"/>
  <c r="F88" i="1"/>
  <c r="E88" i="1"/>
  <c r="D88" i="1"/>
  <c r="F87" i="1"/>
  <c r="E87" i="1"/>
  <c r="D87" i="1"/>
  <c r="F86" i="1"/>
  <c r="E86" i="1"/>
  <c r="D86" i="1"/>
  <c r="F85" i="1"/>
  <c r="E85" i="1"/>
  <c r="D85" i="1"/>
  <c r="F84" i="1"/>
  <c r="E84" i="1"/>
  <c r="D84" i="1"/>
  <c r="F83" i="1"/>
  <c r="E83" i="1"/>
  <c r="D83" i="1"/>
  <c r="F82" i="1"/>
  <c r="E82" i="1"/>
  <c r="D82" i="1"/>
  <c r="F81" i="1"/>
  <c r="E81" i="1"/>
  <c r="D81" i="1"/>
  <c r="F80" i="1"/>
  <c r="E80" i="1"/>
  <c r="D80" i="1"/>
  <c r="F79" i="1"/>
  <c r="E79" i="1"/>
  <c r="D79" i="1"/>
  <c r="F78" i="1"/>
  <c r="E78" i="1"/>
  <c r="D78" i="1"/>
  <c r="F77" i="1"/>
  <c r="E77" i="1"/>
  <c r="D77" i="1"/>
  <c r="F73" i="1"/>
  <c r="E73" i="1"/>
  <c r="D73" i="1"/>
  <c r="F72" i="1"/>
  <c r="E72" i="1"/>
  <c r="D72" i="1"/>
  <c r="F71" i="1"/>
  <c r="E71" i="1"/>
  <c r="D71" i="1"/>
  <c r="F70" i="1"/>
  <c r="E70" i="1"/>
  <c r="D70" i="1"/>
  <c r="F69" i="1"/>
  <c r="E69" i="1"/>
  <c r="D69" i="1"/>
  <c r="F68" i="1"/>
  <c r="E68" i="1"/>
  <c r="D68" i="1"/>
  <c r="F67" i="1"/>
  <c r="E67" i="1"/>
  <c r="D67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60" i="1"/>
  <c r="E60" i="1"/>
  <c r="D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F51" i="1"/>
  <c r="E51" i="1"/>
  <c r="D51" i="1"/>
  <c r="F50" i="1"/>
  <c r="E50" i="1"/>
  <c r="D50" i="1"/>
  <c r="F49" i="1"/>
  <c r="E49" i="1"/>
  <c r="D49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61" i="1"/>
  <c r="B19" i="1"/>
  <c r="B47" i="1"/>
  <c r="B75" i="1"/>
  <c r="B103" i="1"/>
  <c r="B131" i="1"/>
  <c r="D23" i="2" a="1"/>
  <c r="D87" i="2" a="1"/>
  <c r="D70" i="2" a="1"/>
  <c r="F87" i="2" a="1"/>
  <c r="D71" i="2" a="1"/>
  <c r="AB28" i="2" a="1"/>
  <c r="M76" i="2" a="1"/>
  <c r="D81" i="2" a="1"/>
  <c r="AF73" i="2" a="1"/>
  <c r="AB84" i="2" a="1"/>
  <c r="D22" i="2" a="1"/>
  <c r="H77" i="2" a="1"/>
  <c r="D12" i="2" a="1"/>
  <c r="V74" i="2" a="1"/>
  <c r="D29" i="2" a="1"/>
  <c r="G25" i="2" a="1"/>
  <c r="D84" i="2" a="1"/>
  <c r="AF66" i="2" a="1"/>
  <c r="H74" i="2" a="1"/>
  <c r="P5" i="2" a="1"/>
  <c r="AB16" i="2" a="1"/>
  <c r="H68" i="2" a="1"/>
  <c r="D79" i="2" a="1"/>
  <c r="D80" i="2" a="1"/>
  <c r="D67" i="2" a="1"/>
  <c r="Z26" i="2" a="1"/>
  <c r="P76" i="2" a="1"/>
  <c r="Z75" i="2" a="1"/>
  <c r="X18" i="2" a="1"/>
  <c r="D69" i="2" a="1"/>
  <c r="G85" i="1" l="1"/>
  <c r="H85" i="1" s="1"/>
  <c r="G60" i="1"/>
  <c r="H60" i="1" s="1"/>
  <c r="G64" i="1"/>
  <c r="H64" i="1" s="1"/>
  <c r="G137" i="1"/>
  <c r="H137" i="1" s="1"/>
  <c r="G147" i="1"/>
  <c r="H147" i="1" s="1"/>
  <c r="G144" i="1"/>
  <c r="H144" i="1" s="1"/>
  <c r="G142" i="1"/>
  <c r="H142" i="1" s="1"/>
  <c r="G91" i="1"/>
  <c r="H91" i="1" s="1"/>
  <c r="G110" i="1"/>
  <c r="H110" i="1" s="1"/>
  <c r="G69" i="1"/>
  <c r="H69" i="1" s="1"/>
  <c r="G65" i="1"/>
  <c r="H65" i="1" s="1"/>
  <c r="G136" i="1"/>
  <c r="H136" i="1" s="1"/>
  <c r="G122" i="1"/>
  <c r="H122" i="1" s="1"/>
  <c r="G53" i="1"/>
  <c r="H53" i="1" s="1"/>
  <c r="G84" i="1"/>
  <c r="H84" i="1" s="1"/>
  <c r="G115" i="1"/>
  <c r="H115" i="1" s="1"/>
  <c r="G127" i="1"/>
  <c r="H127" i="1" s="1"/>
  <c r="G97" i="1"/>
  <c r="H97" i="1" s="1"/>
  <c r="G135" i="1"/>
  <c r="H135" i="1" s="1"/>
  <c r="G120" i="1"/>
  <c r="H120" i="1" s="1"/>
  <c r="G78" i="1"/>
  <c r="H78" i="1" s="1"/>
  <c r="G82" i="1"/>
  <c r="H82" i="1" s="1"/>
  <c r="G105" i="1"/>
  <c r="H105" i="1" s="1"/>
  <c r="AF66" i="2"/>
  <c r="H68" i="2"/>
  <c r="AB84" i="2"/>
  <c r="P76" i="2"/>
  <c r="H74" i="2"/>
  <c r="V74" i="2"/>
  <c r="F87" i="2"/>
  <c r="Z75" i="2"/>
  <c r="M76" i="2"/>
  <c r="AF73" i="2"/>
  <c r="H77" i="2"/>
  <c r="D79" i="2"/>
  <c r="D80" i="2"/>
  <c r="D84" i="2"/>
  <c r="D71" i="2"/>
  <c r="D70" i="2"/>
  <c r="D81" i="2"/>
  <c r="D69" i="2"/>
  <c r="D67" i="2"/>
  <c r="D87" i="2"/>
  <c r="Z26" i="2"/>
  <c r="X18" i="2"/>
  <c r="P5" i="2"/>
  <c r="G25" i="2"/>
  <c r="AB28" i="2"/>
  <c r="AB16" i="2"/>
  <c r="D29" i="2"/>
  <c r="D12" i="2"/>
  <c r="D22" i="2"/>
  <c r="D23" i="2"/>
  <c r="G79" i="1"/>
  <c r="H79" i="1" s="1"/>
  <c r="G150" i="1"/>
  <c r="H150" i="1" s="1"/>
  <c r="G92" i="1"/>
  <c r="H92" i="1" s="1"/>
  <c r="G96" i="1"/>
  <c r="H96" i="1" s="1"/>
  <c r="G143" i="1"/>
  <c r="H143" i="1" s="1"/>
  <c r="G154" i="1"/>
  <c r="H154" i="1" s="1"/>
  <c r="G140" i="1"/>
  <c r="H140" i="1" s="1"/>
  <c r="G59" i="1"/>
  <c r="H59" i="1" s="1"/>
  <c r="G70" i="1"/>
  <c r="H70" i="1" s="1"/>
  <c r="G71" i="1"/>
  <c r="H71" i="1" s="1"/>
  <c r="G89" i="1"/>
  <c r="H89" i="1" s="1"/>
  <c r="G149" i="1"/>
  <c r="H149" i="1" s="1"/>
  <c r="G52" i="1"/>
  <c r="H52" i="1" s="1"/>
  <c r="G101" i="1"/>
  <c r="H101" i="1" s="1"/>
  <c r="G108" i="1"/>
  <c r="H108" i="1" s="1"/>
  <c r="G90" i="1"/>
  <c r="H90" i="1" s="1"/>
  <c r="G94" i="1"/>
  <c r="H94" i="1" s="1"/>
  <c r="G54" i="1"/>
  <c r="H54" i="1" s="1"/>
  <c r="G58" i="1"/>
  <c r="H58" i="1" s="1"/>
  <c r="G66" i="1"/>
  <c r="H66" i="1" s="1"/>
  <c r="G117" i="1"/>
  <c r="H117" i="1" s="1"/>
  <c r="G124" i="1"/>
  <c r="H124" i="1" s="1"/>
  <c r="G138" i="1"/>
  <c r="H138" i="1" s="1"/>
  <c r="G152" i="1"/>
  <c r="H152" i="1" s="1"/>
  <c r="G155" i="1"/>
  <c r="H155" i="1" s="1"/>
  <c r="G77" i="1"/>
  <c r="H77" i="1" s="1"/>
  <c r="G148" i="1"/>
  <c r="H148" i="1" s="1"/>
  <c r="G141" i="1"/>
  <c r="H141" i="1" s="1"/>
  <c r="G153" i="1"/>
  <c r="H153" i="1" s="1"/>
  <c r="G134" i="1"/>
  <c r="H134" i="1" s="1"/>
  <c r="G146" i="1"/>
  <c r="H146" i="1" s="1"/>
  <c r="G139" i="1"/>
  <c r="H139" i="1" s="1"/>
  <c r="G151" i="1"/>
  <c r="H151" i="1" s="1"/>
  <c r="G156" i="1"/>
  <c r="H156" i="1" s="1"/>
  <c r="G133" i="1"/>
  <c r="H133" i="1" s="1"/>
  <c r="G145" i="1"/>
  <c r="H145" i="1" s="1"/>
  <c r="G157" i="1"/>
  <c r="H157" i="1" s="1"/>
  <c r="G113" i="1"/>
  <c r="H113" i="1" s="1"/>
  <c r="G125" i="1"/>
  <c r="H125" i="1" s="1"/>
  <c r="G106" i="1"/>
  <c r="H106" i="1" s="1"/>
  <c r="G118" i="1"/>
  <c r="H118" i="1" s="1"/>
  <c r="G111" i="1"/>
  <c r="H111" i="1" s="1"/>
  <c r="G123" i="1"/>
  <c r="H123" i="1" s="1"/>
  <c r="G116" i="1"/>
  <c r="H116" i="1" s="1"/>
  <c r="G128" i="1"/>
  <c r="H128" i="1" s="1"/>
  <c r="G109" i="1"/>
  <c r="H109" i="1" s="1"/>
  <c r="G121" i="1"/>
  <c r="H121" i="1" s="1"/>
  <c r="G114" i="1"/>
  <c r="H114" i="1" s="1"/>
  <c r="G126" i="1"/>
  <c r="H126" i="1" s="1"/>
  <c r="G107" i="1"/>
  <c r="H107" i="1" s="1"/>
  <c r="G119" i="1"/>
  <c r="H119" i="1" s="1"/>
  <c r="G112" i="1"/>
  <c r="H112" i="1" s="1"/>
  <c r="G129" i="1"/>
  <c r="H129" i="1" s="1"/>
  <c r="G87" i="1"/>
  <c r="H87" i="1" s="1"/>
  <c r="G99" i="1"/>
  <c r="H99" i="1" s="1"/>
  <c r="G80" i="1"/>
  <c r="H80" i="1" s="1"/>
  <c r="G83" i="1"/>
  <c r="H83" i="1" s="1"/>
  <c r="G95" i="1"/>
  <c r="H95" i="1" s="1"/>
  <c r="G88" i="1"/>
  <c r="H88" i="1" s="1"/>
  <c r="G100" i="1"/>
  <c r="H100" i="1" s="1"/>
  <c r="G81" i="1"/>
  <c r="H81" i="1" s="1"/>
  <c r="G93" i="1"/>
  <c r="H93" i="1" s="1"/>
  <c r="G86" i="1"/>
  <c r="H86" i="1" s="1"/>
  <c r="G98" i="1"/>
  <c r="H98" i="1" s="1"/>
  <c r="G57" i="1"/>
  <c r="H57" i="1" s="1"/>
  <c r="G50" i="1"/>
  <c r="H50" i="1" s="1"/>
  <c r="G62" i="1"/>
  <c r="H62" i="1" s="1"/>
  <c r="G55" i="1"/>
  <c r="H55" i="1" s="1"/>
  <c r="G67" i="1"/>
  <c r="H67" i="1" s="1"/>
  <c r="G72" i="1"/>
  <c r="H72" i="1" s="1"/>
  <c r="G51" i="1"/>
  <c r="H51" i="1" s="1"/>
  <c r="G63" i="1"/>
  <c r="H63" i="1" s="1"/>
  <c r="G56" i="1"/>
  <c r="H56" i="1" s="1"/>
  <c r="G68" i="1"/>
  <c r="H68" i="1" s="1"/>
  <c r="G49" i="1"/>
  <c r="H49" i="1" s="1"/>
  <c r="G61" i="1"/>
  <c r="H61" i="1" s="1"/>
  <c r="G73" i="1"/>
  <c r="H73" i="1" s="1"/>
  <c r="AB114" i="2" a="1"/>
  <c r="H104" i="2" a="1"/>
  <c r="Z105" i="2" a="1"/>
  <c r="P106" i="2" a="1"/>
  <c r="V104" i="2" a="1"/>
  <c r="H98" i="2" a="1"/>
  <c r="F117" i="2" a="1"/>
  <c r="M106" i="2" a="1"/>
  <c r="H107" i="2" a="1"/>
  <c r="AF103" i="2" a="1"/>
  <c r="AF96" i="2" a="1"/>
  <c r="D114" i="2" a="1"/>
  <c r="D111" i="2" a="1"/>
  <c r="D109" i="2" a="1"/>
  <c r="D101" i="2" a="1"/>
  <c r="D99" i="2" a="1"/>
  <c r="D100" i="2" a="1"/>
  <c r="D97" i="2" a="1"/>
  <c r="D117" i="2" a="1"/>
  <c r="D110" i="2" a="1"/>
  <c r="G19" i="2" a="1"/>
  <c r="N87" i="2" a="1"/>
  <c r="U73" i="2" a="1"/>
  <c r="D6" i="2" a="1"/>
  <c r="AJ71" i="2" a="1"/>
  <c r="H82" i="2" a="1"/>
  <c r="AA73" i="2" a="1"/>
  <c r="D73" i="2" a="1"/>
  <c r="AD18" i="2" a="1"/>
  <c r="AC23" i="2" a="1"/>
  <c r="F18" i="2" a="1"/>
  <c r="D14" i="2" a="1"/>
  <c r="AM27" i="2" a="1"/>
  <c r="AJ18" i="2" a="1"/>
  <c r="S73" i="2" a="1"/>
  <c r="N74" i="2" a="1"/>
  <c r="D18" i="2" a="1"/>
  <c r="S86" i="2" a="1"/>
  <c r="D26" i="2" a="1"/>
  <c r="Q5" i="2" a="1"/>
  <c r="D20" i="2" a="1"/>
  <c r="Z73" i="2" a="1"/>
  <c r="AG21" i="2" a="1"/>
  <c r="AM73" i="2" a="1"/>
  <c r="D78" i="2" a="1"/>
  <c r="D66" i="2" a="1"/>
  <c r="D5" i="2" a="1"/>
  <c r="D25" i="2" a="1"/>
  <c r="AG78" i="2" a="1"/>
  <c r="AB85" i="2" a="1"/>
  <c r="S88" i="2" a="1"/>
  <c r="D65" i="2" a="1"/>
  <c r="D72" i="2" a="1"/>
  <c r="D11" i="2" a="1"/>
  <c r="D19" i="2" a="1"/>
  <c r="AK6" i="2" a="1"/>
  <c r="D86" i="2" a="1"/>
  <c r="AF96" i="2" l="1"/>
  <c r="AF103" i="2"/>
  <c r="H107" i="2"/>
  <c r="M106" i="2"/>
  <c r="F117" i="2"/>
  <c r="H98" i="2"/>
  <c r="V104" i="2"/>
  <c r="P106" i="2"/>
  <c r="Z105" i="2"/>
  <c r="H104" i="2"/>
  <c r="AB114" i="2"/>
  <c r="D110" i="2"/>
  <c r="D117" i="2"/>
  <c r="D97" i="2"/>
  <c r="D100" i="2"/>
  <c r="D99" i="2"/>
  <c r="D101" i="2"/>
  <c r="D109" i="2"/>
  <c r="D111" i="2"/>
  <c r="D114" i="2"/>
  <c r="D19" i="2"/>
  <c r="D25" i="2"/>
  <c r="AB85" i="2"/>
  <c r="AJ71" i="2"/>
  <c r="N87" i="2"/>
  <c r="AM27" i="2"/>
  <c r="D11" i="2"/>
  <c r="AC23" i="2"/>
  <c r="S88" i="2"/>
  <c r="D5" i="2"/>
  <c r="Q5" i="2"/>
  <c r="N74" i="2"/>
  <c r="D14" i="2"/>
  <c r="D65" i="2"/>
  <c r="AG21" i="2"/>
  <c r="G19" i="2"/>
  <c r="S86" i="2"/>
  <c r="D86" i="2"/>
  <c r="H82" i="2"/>
  <c r="AK6" i="2"/>
  <c r="AD18" i="2"/>
  <c r="D78" i="2"/>
  <c r="AJ18" i="2"/>
  <c r="D72" i="2"/>
  <c r="D26" i="2"/>
  <c r="F18" i="2"/>
  <c r="D20" i="2"/>
  <c r="AG78" i="2"/>
  <c r="D18" i="2"/>
  <c r="D66" i="2"/>
  <c r="D6" i="2"/>
  <c r="AA73" i="2"/>
  <c r="S73" i="2"/>
  <c r="D73" i="2"/>
  <c r="U73" i="2"/>
  <c r="AM73" i="2"/>
  <c r="Z73" i="2"/>
  <c r="C9" i="1"/>
  <c r="C8" i="1"/>
  <c r="C7" i="1"/>
  <c r="C6" i="1"/>
  <c r="N117" i="2" a="1"/>
  <c r="S116" i="2" a="1"/>
  <c r="AA103" i="2" a="1"/>
  <c r="S118" i="2" a="1"/>
  <c r="AM103" i="2" a="1"/>
  <c r="H112" i="2" a="1"/>
  <c r="S103" i="2" a="1"/>
  <c r="U103" i="2" a="1"/>
  <c r="Z103" i="2" a="1"/>
  <c r="AG108" i="2" a="1"/>
  <c r="N104" i="2" a="1"/>
  <c r="AB115" i="2" a="1"/>
  <c r="AJ101" i="2" a="1"/>
  <c r="D116" i="2" a="1"/>
  <c r="D96" i="2" a="1"/>
  <c r="D103" i="2" a="1"/>
  <c r="D95" i="2" a="1"/>
  <c r="D108" i="2" a="1"/>
  <c r="D102" i="2" a="1"/>
  <c r="AJ101" i="2" l="1"/>
  <c r="AB115" i="2"/>
  <c r="N104" i="2"/>
  <c r="AG108" i="2"/>
  <c r="Z103" i="2"/>
  <c r="U103" i="2"/>
  <c r="S103" i="2"/>
  <c r="H112" i="2"/>
  <c r="AM103" i="2"/>
  <c r="S118" i="2"/>
  <c r="AA103" i="2"/>
  <c r="S116" i="2"/>
  <c r="N117" i="2"/>
  <c r="D102" i="2"/>
  <c r="D108" i="2"/>
  <c r="D95" i="2"/>
  <c r="D103" i="2"/>
  <c r="D96" i="2"/>
  <c r="D116" i="2"/>
  <c r="I86" i="1"/>
  <c r="I126" i="1"/>
  <c r="I68" i="1"/>
  <c r="I98" i="1"/>
  <c r="I89" i="1"/>
  <c r="I124" i="1"/>
  <c r="I152" i="1"/>
  <c r="I133" i="1"/>
  <c r="I142" i="1"/>
  <c r="I96" i="1"/>
  <c r="I112" i="1"/>
  <c r="I145" i="1"/>
  <c r="I143" i="1"/>
  <c r="I155" i="1"/>
  <c r="I148" i="1"/>
  <c r="I141" i="1"/>
  <c r="I153" i="1"/>
  <c r="I140" i="1"/>
  <c r="I109" i="1"/>
  <c r="I113" i="1"/>
  <c r="I125" i="1"/>
  <c r="I122" i="1"/>
  <c r="I114" i="1"/>
  <c r="I108" i="1"/>
  <c r="I120" i="1"/>
  <c r="I106" i="1"/>
  <c r="I115" i="1"/>
  <c r="I118" i="1"/>
  <c r="I119" i="1"/>
  <c r="I80" i="1"/>
  <c r="I93" i="1"/>
  <c r="I99" i="1"/>
  <c r="I87" i="1"/>
  <c r="I88" i="1"/>
  <c r="I100" i="1"/>
  <c r="I85" i="1"/>
  <c r="I97" i="1"/>
  <c r="I94" i="1"/>
  <c r="I79" i="1"/>
  <c r="I52" i="1"/>
  <c r="I59" i="1"/>
  <c r="I72" i="1"/>
  <c r="I70" i="1"/>
  <c r="I73" i="1"/>
  <c r="I55" i="1"/>
  <c r="I91" i="1" l="1"/>
  <c r="I154" i="1"/>
  <c r="I57" i="1"/>
  <c r="I56" i="1"/>
  <c r="I71" i="1"/>
  <c r="I84" i="1"/>
  <c r="I137" i="1"/>
  <c r="I69" i="1"/>
  <c r="I135" i="1"/>
  <c r="I81" i="1"/>
  <c r="I129" i="1"/>
  <c r="I111" i="1"/>
  <c r="I50" i="1"/>
  <c r="I62" i="1"/>
  <c r="I58" i="1"/>
  <c r="I77" i="1"/>
  <c r="I147" i="1"/>
  <c r="I157" i="1"/>
  <c r="I65" i="1"/>
  <c r="I151" i="1"/>
  <c r="I150" i="1"/>
  <c r="I139" i="1"/>
  <c r="I144" i="1"/>
  <c r="I149" i="1"/>
  <c r="I134" i="1"/>
  <c r="I146" i="1"/>
  <c r="I138" i="1"/>
  <c r="I156" i="1"/>
  <c r="I136" i="1"/>
  <c r="I110" i="1"/>
  <c r="I128" i="1"/>
  <c r="I105" i="1"/>
  <c r="I107" i="1"/>
  <c r="I123" i="1"/>
  <c r="I121" i="1"/>
  <c r="I116" i="1"/>
  <c r="I117" i="1"/>
  <c r="I127" i="1"/>
  <c r="I83" i="1"/>
  <c r="I101" i="1"/>
  <c r="I92" i="1"/>
  <c r="I82" i="1"/>
  <c r="I78" i="1"/>
  <c r="I90" i="1"/>
  <c r="I95" i="1"/>
  <c r="I53" i="1"/>
  <c r="I66" i="1"/>
  <c r="I60" i="1"/>
  <c r="I64" i="1"/>
  <c r="I51" i="1"/>
  <c r="I67" i="1"/>
  <c r="I49" i="1"/>
  <c r="I61" i="1"/>
  <c r="I63" i="1"/>
  <c r="I54" i="1"/>
  <c r="C36" i="3" l="1" a="1"/>
  <c r="C36" i="3" s="1"/>
  <c r="C12" i="3" a="1"/>
  <c r="C12" i="3" s="1"/>
  <c r="C18" i="3" a="1"/>
  <c r="C18" i="3" s="1"/>
  <c r="C24" i="3" a="1"/>
  <c r="C24" i="3" s="1"/>
  <c r="C30" i="3" a="1"/>
  <c r="C30" i="3" s="1"/>
  <c r="P146" i="2"/>
  <c r="K146" i="2"/>
  <c r="AL146" i="2"/>
  <c r="Q146" i="2"/>
  <c r="AK146" i="2"/>
  <c r="AA146" i="2"/>
  <c r="AJ146" i="2"/>
  <c r="Z146" i="2"/>
  <c r="F146" i="2"/>
  <c r="Y146" i="2"/>
  <c r="AH146" i="2"/>
  <c r="N146" i="2"/>
  <c r="E146" i="2"/>
  <c r="I146" i="2"/>
  <c r="W146" i="2"/>
  <c r="M146" i="2"/>
  <c r="AG146" i="2"/>
  <c r="V146" i="2"/>
  <c r="L146" i="2"/>
  <c r="AF146" i="2"/>
  <c r="AE146" i="2"/>
  <c r="U146" i="2"/>
  <c r="J146" i="2"/>
  <c r="AD146" i="2"/>
  <c r="T146" i="2"/>
  <c r="AC146" i="2"/>
  <c r="S146" i="2"/>
  <c r="AM146" i="2"/>
  <c r="AB146" i="2"/>
  <c r="R146" i="2"/>
  <c r="H146" i="2"/>
  <c r="G146" i="2"/>
  <c r="AI146" i="2"/>
  <c r="O146" i="2"/>
  <c r="X146" i="2"/>
  <c r="D124" i="2" l="1" a="1"/>
  <c r="D124" i="2" s="1"/>
  <c r="D188" i="1" a="1"/>
  <c r="D188" i="1" s="1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D159" i="1" a="1"/>
  <c r="D159" i="1" s="1"/>
  <c r="E159" i="1" l="1"/>
  <c r="F188" i="1" s="1"/>
  <c r="D146" i="2"/>
  <c r="E188" i="1"/>
  <c r="D63" i="2"/>
  <c r="D93" i="2"/>
  <c r="C29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5" i="2"/>
  <c r="D3" i="2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E63" i="2" l="1"/>
  <c r="E93" i="2"/>
  <c r="F159" i="1"/>
  <c r="G27" i="1" a="1"/>
  <c r="G27" i="1" s="1"/>
  <c r="H27" i="1" s="1" a="1"/>
  <c r="H27" i="1" s="1"/>
  <c r="G39" i="1" a="1"/>
  <c r="G39" i="1" s="1"/>
  <c r="H39" i="1" s="1" a="1"/>
  <c r="H39" i="1" s="1"/>
  <c r="I39" i="1" s="1"/>
  <c r="G44" i="1" a="1"/>
  <c r="G44" i="1" s="1"/>
  <c r="H44" i="1" s="1" a="1"/>
  <c r="H44" i="1" s="1"/>
  <c r="G32" i="1" a="1"/>
  <c r="G32" i="1" s="1"/>
  <c r="H32" i="1" s="1" a="1"/>
  <c r="H32" i="1" s="1"/>
  <c r="G29" i="1" a="1"/>
  <c r="G29" i="1" s="1"/>
  <c r="H29" i="1" s="1" a="1"/>
  <c r="H29" i="1" s="1"/>
  <c r="G41" i="1" a="1"/>
  <c r="G41" i="1" s="1"/>
  <c r="H41" i="1" s="1" a="1"/>
  <c r="H41" i="1" s="1"/>
  <c r="G23" i="1" a="1"/>
  <c r="G23" i="1" s="1"/>
  <c r="H23" i="1" s="1" a="1"/>
  <c r="H23" i="1" s="1"/>
  <c r="I23" i="1" s="1"/>
  <c r="G35" i="1" a="1"/>
  <c r="G35" i="1" s="1"/>
  <c r="H35" i="1" s="1" a="1"/>
  <c r="H35" i="1" s="1"/>
  <c r="G45" i="1" a="1"/>
  <c r="G45" i="1" s="1"/>
  <c r="H45" i="1" s="1" a="1"/>
  <c r="H45" i="1" s="1"/>
  <c r="G33" i="1" a="1"/>
  <c r="G33" i="1" s="1"/>
  <c r="H33" i="1" s="1" a="1"/>
  <c r="H33" i="1" s="1"/>
  <c r="I33" i="1" s="1"/>
  <c r="G21" i="1" a="1"/>
  <c r="G21" i="1" s="1"/>
  <c r="H21" i="1" s="1" a="1"/>
  <c r="H21" i="1" s="1"/>
  <c r="G36" i="1" a="1"/>
  <c r="G36" i="1" s="1"/>
  <c r="H36" i="1" s="1" a="1"/>
  <c r="H36" i="1" s="1"/>
  <c r="I36" i="1" s="1"/>
  <c r="G24" i="1" a="1"/>
  <c r="G24" i="1" s="1"/>
  <c r="H24" i="1" s="1" a="1"/>
  <c r="H24" i="1" s="1"/>
  <c r="G34" i="1" a="1"/>
  <c r="G34" i="1" s="1"/>
  <c r="H34" i="1" s="1" a="1"/>
  <c r="H34" i="1" s="1"/>
  <c r="I34" i="1" s="1"/>
  <c r="G22" i="1" a="1"/>
  <c r="G22" i="1" s="1"/>
  <c r="H22" i="1" s="1" a="1"/>
  <c r="H22" i="1" s="1"/>
  <c r="G43" i="1" a="1"/>
  <c r="G43" i="1" s="1"/>
  <c r="H43" i="1" s="1" a="1"/>
  <c r="H43" i="1" s="1"/>
  <c r="G31" i="1" a="1"/>
  <c r="G31" i="1" s="1"/>
  <c r="H31" i="1" s="1" a="1"/>
  <c r="H31" i="1" s="1"/>
  <c r="G42" i="1" a="1"/>
  <c r="G42" i="1" s="1"/>
  <c r="H42" i="1" s="1" a="1"/>
  <c r="H42" i="1" s="1"/>
  <c r="G30" i="1" a="1"/>
  <c r="G30" i="1" s="1"/>
  <c r="H30" i="1" s="1" a="1"/>
  <c r="H30" i="1" s="1"/>
  <c r="G40" i="1" a="1"/>
  <c r="G40" i="1" s="1"/>
  <c r="H40" i="1" s="1" a="1"/>
  <c r="H40" i="1" s="1"/>
  <c r="I40" i="1" s="1"/>
  <c r="G28" i="1" a="1"/>
  <c r="G28" i="1" s="1"/>
  <c r="H28" i="1" s="1" a="1"/>
  <c r="H28" i="1" s="1"/>
  <c r="G26" i="1" a="1"/>
  <c r="G26" i="1" s="1"/>
  <c r="H26" i="1" s="1" a="1"/>
  <c r="H26" i="1" s="1"/>
  <c r="I26" i="1" s="1"/>
  <c r="G38" i="1" a="1"/>
  <c r="G38" i="1" s="1"/>
  <c r="H38" i="1" s="1" a="1"/>
  <c r="H38" i="1" s="1"/>
  <c r="I38" i="1" s="1"/>
  <c r="G37" i="1" a="1"/>
  <c r="G37" i="1" s="1"/>
  <c r="H37" i="1" s="1" a="1"/>
  <c r="H37" i="1" s="1"/>
  <c r="I37" i="1" s="1"/>
  <c r="G25" i="1" a="1"/>
  <c r="G25" i="1" s="1"/>
  <c r="H25" i="1" s="1" a="1"/>
  <c r="H25" i="1" s="1"/>
  <c r="I25" i="1" s="1"/>
  <c r="D33" i="2"/>
  <c r="E124" i="2" s="1"/>
  <c r="G159" i="1" l="1"/>
  <c r="G188" i="1"/>
  <c r="F63" i="2"/>
  <c r="F93" i="2"/>
  <c r="I27" i="1"/>
  <c r="I29" i="1"/>
  <c r="I45" i="1"/>
  <c r="I43" i="1"/>
  <c r="I44" i="1"/>
  <c r="I32" i="1"/>
  <c r="I21" i="1"/>
  <c r="I24" i="1"/>
  <c r="I30" i="1"/>
  <c r="I35" i="1"/>
  <c r="I41" i="1"/>
  <c r="I42" i="1"/>
  <c r="I22" i="1"/>
  <c r="I31" i="1"/>
  <c r="I28" i="1"/>
  <c r="E33" i="2"/>
  <c r="F124" i="2" s="1"/>
  <c r="E3" i="2"/>
  <c r="H159" i="1" l="1"/>
  <c r="G63" i="2"/>
  <c r="H188" i="1"/>
  <c r="G93" i="2"/>
  <c r="F33" i="2"/>
  <c r="G124" i="2" s="1"/>
  <c r="F3" i="2"/>
  <c r="I159" i="1" l="1"/>
  <c r="H93" i="2"/>
  <c r="H63" i="2"/>
  <c r="I188" i="1"/>
  <c r="G33" i="2"/>
  <c r="H124" i="2" s="1"/>
  <c r="G3" i="2"/>
  <c r="J159" i="1" l="1"/>
  <c r="I93" i="2"/>
  <c r="J188" i="1"/>
  <c r="I63" i="2"/>
  <c r="H33" i="2"/>
  <c r="I124" i="2" s="1"/>
  <c r="H3" i="2"/>
  <c r="K159" i="1" l="1"/>
  <c r="K188" i="1"/>
  <c r="J93" i="2"/>
  <c r="J63" i="2"/>
  <c r="I33" i="2"/>
  <c r="J124" i="2" s="1"/>
  <c r="I3" i="2"/>
  <c r="L159" i="1" l="1"/>
  <c r="K63" i="2"/>
  <c r="L188" i="1"/>
  <c r="K93" i="2"/>
  <c r="J33" i="2"/>
  <c r="K124" i="2" s="1"/>
  <c r="J3" i="2"/>
  <c r="M159" i="1" l="1"/>
  <c r="L93" i="2"/>
  <c r="M188" i="1"/>
  <c r="L63" i="2"/>
  <c r="K33" i="2"/>
  <c r="L124" i="2" s="1"/>
  <c r="K3" i="2"/>
  <c r="N159" i="1" l="1"/>
  <c r="N188" i="1"/>
  <c r="M93" i="2"/>
  <c r="M63" i="2"/>
  <c r="L33" i="2"/>
  <c r="M124" i="2" s="1"/>
  <c r="L3" i="2"/>
  <c r="O159" i="1" l="1"/>
  <c r="O188" i="1"/>
  <c r="N63" i="2"/>
  <c r="N93" i="2"/>
  <c r="M33" i="2"/>
  <c r="N124" i="2" s="1"/>
  <c r="M3" i="2"/>
  <c r="X65" i="2" a="1"/>
  <c r="AF86" i="2" a="1"/>
  <c r="AA80" i="2" a="1"/>
  <c r="AB81" i="2" a="1"/>
  <c r="AC70" i="2" a="1"/>
  <c r="T25" i="2" a="1"/>
  <c r="Q88" i="2" a="1"/>
  <c r="AI77" i="2" a="1"/>
  <c r="Q65" i="2" a="1"/>
  <c r="AH71" i="2" a="1"/>
  <c r="AH74" i="2" a="1"/>
  <c r="AH11" i="2" a="1"/>
  <c r="X7" i="2" a="1"/>
  <c r="T67" i="2" a="1"/>
  <c r="I72" i="2" a="1"/>
  <c r="AI11" i="2" a="1"/>
  <c r="O83" i="2" a="1"/>
  <c r="H69" i="2" a="1"/>
  <c r="F14" i="2" a="1"/>
  <c r="Q69" i="2" a="1"/>
  <c r="I26" i="2" a="1"/>
  <c r="W67" i="2" a="1"/>
  <c r="W83" i="2" a="1"/>
  <c r="AL17" i="2" a="1"/>
  <c r="N23" i="2" a="1"/>
  <c r="AC84" i="2" a="1"/>
  <c r="P89" i="2" a="1"/>
  <c r="F12" i="2" a="1"/>
  <c r="U18" i="2" a="1"/>
  <c r="AG72" i="2" a="1"/>
  <c r="Q27" i="2" a="1"/>
  <c r="W69" i="2" a="1"/>
  <c r="AI22" i="2" a="1"/>
  <c r="M27" i="2" a="1"/>
  <c r="AM10" i="2" a="1"/>
  <c r="AJ12" i="2" a="1"/>
  <c r="P69" i="2" a="1"/>
  <c r="J72" i="2" a="1"/>
  <c r="G29" i="2" a="1"/>
  <c r="AB65" i="2" a="1"/>
  <c r="F72" i="2" a="1"/>
  <c r="Y11" i="2" a="1"/>
  <c r="X87" i="2" a="1"/>
  <c r="AE69" i="2" a="1"/>
  <c r="K83" i="2" a="1"/>
  <c r="AC89" i="2" a="1"/>
  <c r="X8" i="2" a="1"/>
  <c r="K17" i="2" a="1"/>
  <c r="I24" i="2" a="1"/>
  <c r="L25" i="2" a="1"/>
  <c r="AC79" i="2" a="1"/>
  <c r="E85" i="2" a="1"/>
  <c r="AD11" i="2" a="1"/>
  <c r="X29" i="2" a="1"/>
  <c r="AD77" i="2" a="1"/>
  <c r="L16" i="2" a="1"/>
  <c r="L82" i="2" a="1"/>
  <c r="X71" i="2" a="1"/>
  <c r="V8" i="2" a="1"/>
  <c r="AF22" i="2" a="1"/>
  <c r="J18" i="2" a="1"/>
  <c r="L77" i="2" a="1"/>
  <c r="AK29" i="2" a="1"/>
  <c r="AG71" i="2" a="1"/>
  <c r="Z17" i="2" a="1"/>
  <c r="F75" i="2" a="1"/>
  <c r="D8" i="2" a="1"/>
  <c r="AJ69" i="2" a="1"/>
  <c r="O24" i="2" a="1"/>
  <c r="O66" i="2" a="1"/>
  <c r="Z12" i="2" a="1"/>
  <c r="G5" i="2" a="1"/>
  <c r="AD7" i="2" a="1"/>
  <c r="AB20" i="2" a="1"/>
  <c r="AJ88" i="2" a="1"/>
  <c r="AF17" i="2" a="1"/>
  <c r="O69" i="2" a="1"/>
  <c r="Z72" i="2" a="1"/>
  <c r="O79" i="2" a="1"/>
  <c r="I82" i="2" a="1"/>
  <c r="AD80" i="2" a="1"/>
  <c r="K6" i="2" a="1"/>
  <c r="G28" i="2" a="1"/>
  <c r="I76" i="2" a="1"/>
  <c r="I29" i="2" a="1"/>
  <c r="AB69" i="2" a="1"/>
  <c r="H13" i="2" a="1"/>
  <c r="AA26" i="2" a="1"/>
  <c r="S6" i="2" a="1"/>
  <c r="H14" i="2" a="1"/>
  <c r="M72" i="2" a="1"/>
  <c r="P86" i="2" a="1"/>
  <c r="S79" i="2" a="1"/>
  <c r="N8" i="2" a="1"/>
  <c r="K14" i="2" a="1"/>
  <c r="AE24" i="2" a="1"/>
  <c r="AB66" i="2" a="1"/>
  <c r="AA19" i="2" a="1"/>
  <c r="M78" i="2" a="1"/>
  <c r="I75" i="2" a="1"/>
  <c r="S67" i="2" a="1"/>
  <c r="AA72" i="2" a="1"/>
  <c r="AC86" i="2" a="1"/>
  <c r="AK76" i="2" a="1"/>
  <c r="F79" i="2" a="1"/>
  <c r="AF24" i="2" a="1"/>
  <c r="V13" i="2" a="1"/>
  <c r="X66" i="2" a="1"/>
  <c r="E76" i="2" a="1"/>
  <c r="K12" i="2" a="1"/>
  <c r="F80" i="2" a="1"/>
  <c r="V16" i="2" a="1"/>
  <c r="AH78" i="2" a="1"/>
  <c r="AM79" i="2" a="1"/>
  <c r="D85" i="2" a="1"/>
  <c r="K21" i="2" a="1"/>
  <c r="W7" i="2" a="1"/>
  <c r="K20" i="2" a="1"/>
  <c r="AC7" i="2" a="1"/>
  <c r="N17" i="2" a="1"/>
  <c r="Y85" i="2" a="1"/>
  <c r="AG74" i="2" a="1"/>
  <c r="D35" i="2" a="1"/>
  <c r="Q84" i="2" a="1"/>
  <c r="AA68" i="2" a="1"/>
  <c r="O67" i="2" a="1"/>
  <c r="T79" i="2" a="1"/>
  <c r="Y18" i="2" a="1"/>
  <c r="L74" i="2" a="1"/>
  <c r="AD21" i="2" a="1"/>
  <c r="T14" i="2" a="1"/>
  <c r="R79" i="2" a="1"/>
  <c r="AF10" i="2" a="1"/>
  <c r="O86" i="2" a="1"/>
  <c r="U75" i="2" a="1"/>
  <c r="AC19" i="2" a="1"/>
  <c r="AF68" i="2" a="1"/>
  <c r="AC53" i="2" a="1"/>
  <c r="AI23" i="2" a="1"/>
  <c r="V66" i="2" a="1"/>
  <c r="U76" i="2" a="1"/>
  <c r="I28" i="2" a="1"/>
  <c r="AM19" i="2" a="1"/>
  <c r="X83" i="2" a="1"/>
  <c r="AG25" i="2" a="1"/>
  <c r="AK9" i="2" a="1"/>
  <c r="H26" i="2" a="1"/>
  <c r="G9" i="2" a="1"/>
  <c r="W10" i="2" a="1"/>
  <c r="AK71" i="2" a="1"/>
  <c r="AH67" i="2" a="1"/>
  <c r="X81" i="2" a="1"/>
  <c r="O9" i="2" a="1"/>
  <c r="R65" i="2" a="1"/>
  <c r="AF27" i="2" a="1"/>
  <c r="N22" i="2" a="1"/>
  <c r="AD76" i="2" a="1"/>
  <c r="O22" i="2" a="1"/>
  <c r="AA82" i="2" a="1"/>
  <c r="M11" i="2" a="1"/>
  <c r="AH88" i="2" a="1"/>
  <c r="H15" i="2" a="1"/>
  <c r="F23" i="2" a="1"/>
  <c r="AI20" i="2" a="1"/>
  <c r="U8" i="2" a="1"/>
  <c r="D42" i="2" a="1"/>
  <c r="V28" i="2" a="1"/>
  <c r="X88" i="2" a="1"/>
  <c r="AG70" i="2" a="1"/>
  <c r="K19" i="2" a="1"/>
  <c r="S70" i="2" a="1"/>
  <c r="F77" i="2" a="1"/>
  <c r="X86" i="2" a="1"/>
  <c r="AA24" i="2" a="1"/>
  <c r="X16" i="2" a="1"/>
  <c r="M23" i="2" a="1"/>
  <c r="H5" i="2" a="1"/>
  <c r="AL13" i="2" a="1"/>
  <c r="AC65" i="2" a="1"/>
  <c r="W19" i="2" a="1"/>
  <c r="F73" i="2" a="1"/>
  <c r="AM22" i="2" a="1"/>
  <c r="L84" i="2" a="1"/>
  <c r="W85" i="2" a="1"/>
  <c r="O75" i="2" a="1"/>
  <c r="Y22" i="2" a="1"/>
  <c r="K74" i="2" a="1"/>
  <c r="AE18" i="2" a="1"/>
  <c r="AA17" i="2" a="1"/>
  <c r="K10" i="2" a="1"/>
  <c r="Q6" i="2" a="1"/>
  <c r="AM17" i="2" a="1"/>
  <c r="G22" i="2" a="1"/>
  <c r="J17" i="2" a="1"/>
  <c r="G71" i="2" a="1"/>
  <c r="L88" i="2" a="1"/>
  <c r="AE26" i="2" a="1"/>
  <c r="E22" i="2" a="1"/>
  <c r="N83" i="2" a="1"/>
  <c r="S17" i="2" a="1"/>
  <c r="AC11" i="2" a="1"/>
  <c r="I77" i="2" a="1"/>
  <c r="S15" i="2" a="1"/>
  <c r="AG27" i="2" a="1"/>
  <c r="N66" i="2" a="1"/>
  <c r="V81" i="2" a="1"/>
  <c r="D16" i="2" a="1"/>
  <c r="X69" i="2" a="1"/>
  <c r="AD16" i="2" a="1"/>
  <c r="I70" i="2" a="1"/>
  <c r="AL27" i="2" a="1"/>
  <c r="R7" i="2" a="1"/>
  <c r="E72" i="2" a="1"/>
  <c r="AA28" i="2" a="1"/>
  <c r="Q35" i="2" a="1"/>
  <c r="AE23" i="2" a="1"/>
  <c r="U69" i="2" a="1"/>
  <c r="Y7" i="2" a="1"/>
  <c r="AB15" i="2" a="1"/>
  <c r="G11" i="2" a="1"/>
  <c r="AJ74" i="2" a="1"/>
  <c r="AF21" i="2" a="1"/>
  <c r="F74" i="2" a="1"/>
  <c r="K24" i="2" a="1"/>
  <c r="AG65" i="2" a="1"/>
  <c r="R78" i="2" a="1"/>
  <c r="Z66" i="2" a="1"/>
  <c r="N9" i="2" a="1"/>
  <c r="D10" i="2" a="1"/>
  <c r="T28" i="2" a="1"/>
  <c r="T69" i="2" a="1"/>
  <c r="AH73" i="2" a="1"/>
  <c r="S89" i="2" a="1"/>
  <c r="Y89" i="2" a="1"/>
  <c r="M16" i="2" a="1"/>
  <c r="Y74" i="2" a="1"/>
  <c r="V9" i="2" a="1"/>
  <c r="AH7" i="2" a="1"/>
  <c r="O27" i="2" a="1"/>
  <c r="J14" i="2" a="1"/>
  <c r="Z71" i="2" a="1"/>
  <c r="G23" i="2" a="1"/>
  <c r="Y78" i="2" a="1"/>
  <c r="T23" i="2" a="1"/>
  <c r="X75" i="2" a="1"/>
  <c r="S69" i="2" a="1"/>
  <c r="AC87" i="2" a="1"/>
  <c r="W89" i="2" a="1"/>
  <c r="U23" i="2" a="1"/>
  <c r="V25" i="2" a="1"/>
  <c r="D15" i="2" a="1"/>
  <c r="I15" i="2" a="1"/>
  <c r="Q80" i="2" a="1"/>
  <c r="AB68" i="2" a="1"/>
  <c r="AM5" i="2" a="1"/>
  <c r="V65" i="2" a="1"/>
  <c r="AK28" i="2" a="1"/>
  <c r="F78" i="2" a="1"/>
  <c r="AD8" i="2" a="1"/>
  <c r="V24" i="2" a="1"/>
  <c r="AE27" i="2" a="1"/>
  <c r="AI83" i="2" a="1"/>
  <c r="AA87" i="2" a="1"/>
  <c r="F17" i="2" a="1"/>
  <c r="AM85" i="2" a="1"/>
  <c r="H65" i="2" a="1"/>
  <c r="U29" i="2" a="1"/>
  <c r="R20" i="2" a="1"/>
  <c r="AG20" i="2" a="1"/>
  <c r="AK77" i="2" a="1"/>
  <c r="X84" i="2" a="1"/>
  <c r="AB9" i="2" a="1"/>
  <c r="AH24" i="2" a="1"/>
  <c r="S25" i="2" a="1"/>
  <c r="P35" i="2" a="1"/>
  <c r="Q20" i="2" a="1"/>
  <c r="T70" i="2" a="1"/>
  <c r="J23" i="2" a="1"/>
  <c r="AF77" i="2" a="1"/>
  <c r="L21" i="2" a="1"/>
  <c r="O68" i="2" a="1"/>
  <c r="Y82" i="2" a="1"/>
  <c r="R17" i="2" a="1"/>
  <c r="X22" i="2" a="1"/>
  <c r="L76" i="2" a="1"/>
  <c r="Y12" i="2" a="1"/>
  <c r="W25" i="2" a="1"/>
  <c r="H11" i="2" a="1"/>
  <c r="T88" i="2" a="1"/>
  <c r="S12" i="2" a="1"/>
  <c r="Q23" i="2" a="1"/>
  <c r="AD75" i="2" a="1"/>
  <c r="G24" i="2" a="1"/>
  <c r="AB58" i="2" a="1"/>
  <c r="AF16" i="2" a="1"/>
  <c r="AG76" i="2" a="1"/>
  <c r="R28" i="2" a="1"/>
  <c r="AC29" i="2" a="1"/>
  <c r="J74" i="2" a="1"/>
  <c r="Z29" i="2" a="1"/>
  <c r="M86" i="2" a="1"/>
  <c r="U20" i="2" a="1"/>
  <c r="AK25" i="2" a="1"/>
  <c r="T85" i="2" a="1"/>
  <c r="J71" i="2" a="1"/>
  <c r="AC74" i="2" a="1"/>
  <c r="AI74" i="2" a="1"/>
  <c r="AL73" i="2" a="1"/>
  <c r="K88" i="2" a="1"/>
  <c r="E75" i="2" a="1"/>
  <c r="P24" i="2" a="1"/>
  <c r="AM28" i="2" a="1"/>
  <c r="AK11" i="2" a="1"/>
  <c r="W26" i="2" a="1"/>
  <c r="T13" i="2" a="1"/>
  <c r="J83" i="2" a="1"/>
  <c r="K29" i="2" a="1"/>
  <c r="AH17" i="2" a="1"/>
  <c r="AD27" i="2" a="1"/>
  <c r="V83" i="2" a="1"/>
  <c r="E26" i="2" a="1"/>
  <c r="R14" i="2" a="1"/>
  <c r="T73" i="2" a="1"/>
  <c r="AD88" i="2" a="1"/>
  <c r="L71" i="2" a="1"/>
  <c r="G87" i="2" a="1"/>
  <c r="L79" i="2" a="1"/>
  <c r="AJ16" i="2" a="1"/>
  <c r="AK66" i="2" a="1"/>
  <c r="AI76" i="2" a="1"/>
  <c r="U5" i="2" a="1"/>
  <c r="AJ77" i="2" a="1"/>
  <c r="M88" i="2" a="1"/>
  <c r="AC76" i="2" a="1"/>
  <c r="AH6" i="2" a="1"/>
  <c r="N84" i="2" a="1"/>
  <c r="Q18" i="2" a="1"/>
  <c r="AC81" i="2" a="1"/>
  <c r="AI82" i="2" a="1"/>
  <c r="M65" i="2" a="1"/>
  <c r="O23" i="2" a="1"/>
  <c r="I67" i="2" a="1"/>
  <c r="AJ65" i="2" a="1"/>
  <c r="AD83" i="2" a="1"/>
  <c r="AL18" i="2" a="1"/>
  <c r="AE78" i="2" a="1"/>
  <c r="AF71" i="2" a="1"/>
  <c r="P19" i="2" a="1"/>
  <c r="AJ22" i="2" a="1"/>
  <c r="S16" i="2" a="1"/>
  <c r="L23" i="2" a="1"/>
  <c r="AK73" i="2" a="1"/>
  <c r="AK78" i="2" a="1"/>
  <c r="K85" i="2" a="1"/>
  <c r="AB78" i="2" a="1"/>
  <c r="F8" i="2" a="1"/>
  <c r="T18" i="2" a="1"/>
  <c r="G76" i="2" a="1"/>
  <c r="AA66" i="2" a="1"/>
  <c r="X74" i="2" a="1"/>
  <c r="S87" i="2" a="1"/>
  <c r="AI87" i="2" a="1"/>
  <c r="AC71" i="2" a="1"/>
  <c r="U10" i="2" a="1"/>
  <c r="AE88" i="2" a="1"/>
  <c r="O17" i="2" a="1"/>
  <c r="K13" i="2" a="1"/>
  <c r="G21" i="2" a="1"/>
  <c r="Q87" i="2" a="1"/>
  <c r="W80" i="2" a="1"/>
  <c r="R21" i="2" a="1"/>
  <c r="AE83" i="2" a="1"/>
  <c r="E83" i="2" a="1"/>
  <c r="H16" i="2" a="1"/>
  <c r="AF14" i="2" a="1"/>
  <c r="X48" i="2" a="1"/>
  <c r="E80" i="2" a="1"/>
  <c r="O71" i="2" a="1"/>
  <c r="H79" i="2" a="1"/>
  <c r="I11" i="2" a="1"/>
  <c r="V75" i="2" a="1"/>
  <c r="AE20" i="2" a="1"/>
  <c r="AF84" i="2" a="1"/>
  <c r="Z20" i="2" a="1"/>
  <c r="V6" i="2" a="1"/>
  <c r="AD87" i="2" a="1"/>
  <c r="AJ67" i="2" a="1"/>
  <c r="D41" i="2" a="1"/>
  <c r="N75" i="2" a="1"/>
  <c r="AK17" i="2" a="1"/>
  <c r="Q28" i="2" a="1"/>
  <c r="AL11" i="2" a="1"/>
  <c r="E25" i="2" a="1"/>
  <c r="H20" i="2" a="1"/>
  <c r="H67" i="2" a="1"/>
  <c r="AA71" i="2" a="1"/>
  <c r="AE70" i="2" a="1"/>
  <c r="AK82" i="2" a="1"/>
  <c r="F10" i="2" a="1"/>
  <c r="Z27" i="2" a="1"/>
  <c r="AC73" i="2" a="1"/>
  <c r="P65" i="2" a="1"/>
  <c r="V89" i="2" a="1"/>
  <c r="AG28" i="2" a="1"/>
  <c r="AF7" i="2" a="1"/>
  <c r="D83" i="2" a="1"/>
  <c r="W17" i="2" a="1"/>
  <c r="AJ6" i="2" a="1"/>
  <c r="I10" i="2" a="1"/>
  <c r="O89" i="2" a="1"/>
  <c r="V84" i="2" a="1"/>
  <c r="Q19" i="2" a="1"/>
  <c r="AL15" i="2" a="1"/>
  <c r="Z78" i="2" a="1"/>
  <c r="X70" i="2" a="1"/>
  <c r="AD15" i="2" a="1"/>
  <c r="W28" i="2" a="1"/>
  <c r="AK70" i="2" a="1"/>
  <c r="I7" i="2" a="1"/>
  <c r="X25" i="2" a="1"/>
  <c r="AH72" i="2" a="1"/>
  <c r="AG89" i="2" a="1"/>
  <c r="J79" i="2" a="1"/>
  <c r="T24" i="2" a="1"/>
  <c r="AB82" i="2" a="1"/>
  <c r="O13" i="2" a="1"/>
  <c r="W78" i="2" a="1"/>
  <c r="J81" i="2" a="1"/>
  <c r="X68" i="2" a="1"/>
  <c r="P87" i="2" a="1"/>
  <c r="AE29" i="2" a="1"/>
  <c r="L72" i="2" a="1"/>
  <c r="Z86" i="2" a="1"/>
  <c r="K18" i="2" a="1"/>
  <c r="L17" i="2" a="1"/>
  <c r="J5" i="2" a="1"/>
  <c r="AF29" i="2" a="1"/>
  <c r="AL25" i="2" a="1"/>
  <c r="G79" i="2" a="1"/>
  <c r="R22" i="2" a="1"/>
  <c r="Y79" i="2" a="1"/>
  <c r="T27" i="2" a="1"/>
  <c r="R12" i="2" a="1"/>
  <c r="E77" i="2" a="1"/>
  <c r="R70" i="2" a="1"/>
  <c r="W8" i="2" a="1"/>
  <c r="AI29" i="2" a="1"/>
  <c r="R29" i="2" a="1"/>
  <c r="AM75" i="2" a="1"/>
  <c r="O84" i="2" a="1"/>
  <c r="AI72" i="2" a="1"/>
  <c r="R10" i="2" a="1"/>
  <c r="N14" i="2" a="1"/>
  <c r="U25" i="2" a="1"/>
  <c r="AL65" i="2" a="1"/>
  <c r="AH28" i="2" a="1"/>
  <c r="U71" i="2" a="1"/>
  <c r="AE10" i="2" a="1"/>
  <c r="E5" i="2" a="1"/>
  <c r="D68" i="2" a="1"/>
  <c r="U13" i="2" a="1"/>
  <c r="Y69" i="2" a="1"/>
  <c r="K16" i="2" a="1"/>
  <c r="AM21" i="2" a="1"/>
  <c r="AK85" i="2" a="1"/>
  <c r="K7" i="2" a="1"/>
  <c r="V7" i="2" a="1"/>
  <c r="M81" i="2" a="1"/>
  <c r="L80" i="2" a="1"/>
  <c r="U86" i="2" a="1"/>
  <c r="U65" i="2" a="1"/>
  <c r="P14" i="2" a="1"/>
  <c r="AD78" i="2" a="1"/>
  <c r="T5" i="2" a="1"/>
  <c r="Z87" i="2" a="1"/>
  <c r="AC5" i="2" a="1"/>
  <c r="AJ73" i="2" a="1"/>
  <c r="AC28" i="2" a="1"/>
  <c r="H88" i="2" a="1"/>
  <c r="F5" i="2" a="1"/>
  <c r="H81" i="2" a="1"/>
  <c r="AF89" i="2" a="1"/>
  <c r="F83" i="2" a="1"/>
  <c r="Z10" i="2" a="1"/>
  <c r="AF25" i="2" a="1"/>
  <c r="V77" i="2" a="1"/>
  <c r="AJ81" i="2" a="1"/>
  <c r="AA15" i="2" a="1"/>
  <c r="AG6" i="2" a="1"/>
  <c r="J21" i="2" a="1"/>
  <c r="V79" i="2" a="1"/>
  <c r="AB76" i="2" a="1"/>
  <c r="V67" i="2" a="1"/>
  <c r="P26" i="2" a="1"/>
  <c r="I78" i="2" a="1"/>
  <c r="Y86" i="2" a="1"/>
  <c r="N81" i="2" a="1"/>
  <c r="L24" i="2" a="1"/>
  <c r="J19" i="2" a="1"/>
  <c r="K84" i="2" a="1"/>
  <c r="J16" i="2" a="1"/>
  <c r="AI15" i="2" a="1"/>
  <c r="J65" i="2" a="1"/>
  <c r="P10" i="2" a="1"/>
  <c r="AA89" i="2" a="1"/>
  <c r="Z81" i="2" a="1"/>
  <c r="AE86" i="2" a="1"/>
  <c r="R87" i="2" a="1"/>
  <c r="AE16" i="2" a="1"/>
  <c r="AJ89" i="2" a="1"/>
  <c r="Q86" i="2" a="1"/>
  <c r="M10" i="2" a="1"/>
  <c r="R26" i="2" a="1"/>
  <c r="R68" i="2" a="1"/>
  <c r="AG29" i="2" a="1"/>
  <c r="AG13" i="2" a="1"/>
  <c r="N24" i="2" a="1"/>
  <c r="W21" i="2" a="1"/>
  <c r="T71" i="2" a="1"/>
  <c r="H78" i="2" a="1"/>
  <c r="H84" i="2" a="1"/>
  <c r="D82" i="2" a="1"/>
  <c r="L8" i="2" a="1"/>
  <c r="S78" i="2" a="1"/>
  <c r="F81" i="2" a="1"/>
  <c r="Y81" i="2" a="1"/>
  <c r="G75" i="2" a="1"/>
  <c r="T77" i="2" a="1"/>
  <c r="Q25" i="2" a="1"/>
  <c r="G73" i="2" a="1"/>
  <c r="Y76" i="2" a="1"/>
  <c r="R18" i="2" a="1"/>
  <c r="AM20" i="2" a="1"/>
  <c r="R73" i="2" a="1"/>
  <c r="L7" i="2" a="1"/>
  <c r="AE66" i="2" a="1"/>
  <c r="Z79" i="2" a="1"/>
  <c r="AM84" i="2" a="1"/>
  <c r="AG26" i="2" a="1"/>
  <c r="AD19" i="2" a="1"/>
  <c r="AE85" i="2" a="1"/>
  <c r="AA8" i="2" a="1"/>
  <c r="T80" i="2" a="1"/>
  <c r="E67" i="2" a="1"/>
  <c r="H8" i="2" a="1"/>
  <c r="AA14" i="2" a="1"/>
  <c r="AL26" i="2" a="1"/>
  <c r="N19" i="2" a="1"/>
  <c r="Z83" i="2" a="1"/>
  <c r="S18" i="2" a="1"/>
  <c r="D77" i="2" a="1"/>
  <c r="AJ5" i="2" a="1"/>
  <c r="M5" i="2" a="1"/>
  <c r="L10" i="2" a="1"/>
  <c r="D28" i="2" a="1"/>
  <c r="F70" i="2" a="1"/>
  <c r="O73" i="2" a="1"/>
  <c r="Z19" i="2" a="1"/>
  <c r="AM87" i="2" a="1"/>
  <c r="K77" i="2" a="1"/>
  <c r="W22" i="2" a="1"/>
  <c r="Z23" i="2" a="1"/>
  <c r="AI5" i="2" a="1"/>
  <c r="AA20" i="2" a="1"/>
  <c r="G69" i="2" a="1"/>
  <c r="S74" i="2" a="1"/>
  <c r="E8" i="2" a="1"/>
  <c r="Q89" i="2" a="1"/>
  <c r="X21" i="2" a="1"/>
  <c r="AB26" i="2" a="1"/>
  <c r="AD20" i="2" a="1"/>
  <c r="V71" i="2" a="1"/>
  <c r="F66" i="2" a="1"/>
  <c r="X89" i="2" a="1"/>
  <c r="AM9" i="2" a="1"/>
  <c r="AB89" i="2" a="1"/>
  <c r="G17" i="2" a="1"/>
  <c r="R9" i="2" a="1"/>
  <c r="U15" i="2" a="1"/>
  <c r="U27" i="2" a="1"/>
  <c r="N16" i="2" a="1"/>
  <c r="T26" i="2" a="1"/>
  <c r="S28" i="2" a="1"/>
  <c r="K27" i="2" a="1"/>
  <c r="Q79" i="2" a="1"/>
  <c r="AB7" i="2" a="1"/>
  <c r="AG79" i="2" a="1"/>
  <c r="O81" i="2" a="1"/>
  <c r="K73" i="2" a="1"/>
  <c r="O5" i="2" a="1"/>
  <c r="K78" i="2" a="1"/>
  <c r="AC69" i="2" a="1"/>
  <c r="AK36" i="2" a="1"/>
  <c r="AE71" i="2" a="1"/>
  <c r="W14" i="2" a="1"/>
  <c r="AJ8" i="2" a="1"/>
  <c r="J20" i="2" a="1"/>
  <c r="Z88" i="2" a="1"/>
  <c r="I9" i="2" a="1"/>
  <c r="N85" i="2" a="1"/>
  <c r="W13" i="2" a="1"/>
  <c r="I6" i="2" a="1"/>
  <c r="M73" i="2" a="1"/>
  <c r="J11" i="2" a="1"/>
  <c r="Z80" i="2" a="1"/>
  <c r="AK21" i="2" a="1"/>
  <c r="P72" i="2" a="1"/>
  <c r="J22" i="2" a="1"/>
  <c r="W86" i="2" a="1"/>
  <c r="AL75" i="2" a="1"/>
  <c r="F20" i="2" a="1"/>
  <c r="AL29" i="2" a="1"/>
  <c r="AG82" i="2" a="1"/>
  <c r="AF69" i="2" a="1"/>
  <c r="AD66" i="2" a="1"/>
  <c r="W16" i="2" a="1"/>
  <c r="P85" i="2" a="1"/>
  <c r="T84" i="2" a="1"/>
  <c r="K81" i="2" a="1"/>
  <c r="AK69" i="2" a="1"/>
  <c r="I74" i="2" a="1"/>
  <c r="R13" i="2" a="1"/>
  <c r="O7" i="2" a="1"/>
  <c r="AJ19" i="2" a="1"/>
  <c r="R6" i="2" a="1"/>
  <c r="J8" i="2" a="1"/>
  <c r="S80" i="2" a="1"/>
  <c r="Q82" i="2" a="1"/>
  <c r="P29" i="2" a="1"/>
  <c r="N12" i="2" a="1"/>
  <c r="AA9" i="2" a="1"/>
  <c r="N88" i="2" a="1"/>
  <c r="Y10" i="2" a="1"/>
  <c r="P23" i="2" a="1"/>
  <c r="K22" i="2" a="1"/>
  <c r="AE65" i="2" a="1"/>
  <c r="G84" i="2" a="1"/>
  <c r="F84" i="2" a="1"/>
  <c r="L18" i="2" a="1"/>
  <c r="O26" i="2" a="1"/>
  <c r="D44" i="2" a="1"/>
  <c r="AH13" i="2" a="1"/>
  <c r="AM78" i="2" a="1"/>
  <c r="AM66" i="2" a="1"/>
  <c r="X14" i="2" a="1"/>
  <c r="W72" i="2" a="1"/>
  <c r="AD72" i="2" a="1"/>
  <c r="Z6" i="2" a="1"/>
  <c r="J85" i="2" a="1"/>
  <c r="L66" i="2" a="1"/>
  <c r="Q85" i="2" a="1"/>
  <c r="M71" i="2" a="1"/>
  <c r="AF12" i="2" a="1"/>
  <c r="L5" i="2" a="1"/>
  <c r="S71" i="2" a="1"/>
  <c r="U12" i="2" a="1"/>
  <c r="X19" i="2" a="1"/>
  <c r="P7" i="2" a="1"/>
  <c r="AL80" i="2" a="1"/>
  <c r="G82" i="2" a="1"/>
  <c r="AE13" i="2" a="1"/>
  <c r="R25" i="2" a="1"/>
  <c r="E66" i="2" a="1"/>
  <c r="O88" i="2" a="1"/>
  <c r="Q78" i="2" a="1"/>
  <c r="AD74" i="2" a="1"/>
  <c r="AG23" i="2" a="1"/>
  <c r="M66" i="2" a="1"/>
  <c r="L13" i="2" a="1"/>
  <c r="AH21" i="2" a="1"/>
  <c r="M67" i="2" a="1"/>
  <c r="AI24" i="2" a="1"/>
  <c r="W5" i="2" a="1"/>
  <c r="V12" i="2" a="1"/>
  <c r="T6" i="2" a="1"/>
  <c r="D52" i="2" a="1"/>
  <c r="AA13" i="2" a="1"/>
  <c r="M85" i="2" a="1"/>
  <c r="I5" i="2" a="1"/>
  <c r="AF9" i="2" a="1"/>
  <c r="L81" i="2" a="1"/>
  <c r="J69" i="2" a="1"/>
  <c r="AA86" i="2" a="1"/>
  <c r="E29" i="2" a="1"/>
  <c r="K66" i="2" a="1"/>
  <c r="V82" i="2" a="1"/>
  <c r="O18" i="2" a="1"/>
  <c r="AE80" i="2" a="1"/>
  <c r="U88" i="2" a="1"/>
  <c r="AA65" i="2" a="1"/>
  <c r="AF65" i="2" a="1"/>
  <c r="P27" i="2" a="1"/>
  <c r="AD25" i="2" a="1"/>
  <c r="P8" i="2" a="1"/>
  <c r="AM14" i="2" a="1"/>
  <c r="AA74" i="2" a="1"/>
  <c r="AA12" i="2" a="1"/>
  <c r="AL70" i="2" a="1"/>
  <c r="D17" i="2" a="1"/>
  <c r="AD5" i="2" a="1"/>
  <c r="Y29" i="2" a="1"/>
  <c r="AD14" i="2" a="1"/>
  <c r="L28" i="2" a="1"/>
  <c r="R81" i="2" a="1"/>
  <c r="AF74" i="2" a="1"/>
  <c r="G8" i="2" a="1"/>
  <c r="D59" i="2" a="1"/>
  <c r="AI12" i="2" a="1"/>
  <c r="AD67" i="2" a="1"/>
  <c r="AH75" i="2" a="1"/>
  <c r="P21" i="2" a="1"/>
  <c r="O74" i="2" a="1"/>
  <c r="AM74" i="2" a="1"/>
  <c r="AM80" i="2" a="1"/>
  <c r="AC68" i="2" a="1"/>
  <c r="AK67" i="2" a="1"/>
  <c r="H28" i="2" a="1"/>
  <c r="G85" i="2" a="1"/>
  <c r="P68" i="2" a="1"/>
  <c r="AK89" i="2" a="1"/>
  <c r="U26" i="2" a="1"/>
  <c r="N78" i="2" a="1"/>
  <c r="P88" i="2" a="1"/>
  <c r="AH70" i="2" a="1"/>
  <c r="AL22" i="2" a="1"/>
  <c r="F6" i="2" a="1"/>
  <c r="AH87" i="2" a="1"/>
  <c r="AC88" i="2" a="1"/>
  <c r="W11" i="2" a="1"/>
  <c r="H17" i="2" a="1"/>
  <c r="N73" i="2" a="1"/>
  <c r="AC12" i="2" a="1"/>
  <c r="AJ21" i="2" a="1"/>
  <c r="X85" i="2" a="1"/>
  <c r="I84" i="2" a="1"/>
  <c r="V17" i="2" a="1"/>
  <c r="AK26" i="2" a="1"/>
  <c r="AK8" i="2" a="1"/>
  <c r="K71" i="2" a="1"/>
  <c r="J89" i="2" a="1"/>
  <c r="P15" i="2" a="1"/>
  <c r="AK22" i="2" a="1"/>
  <c r="AE5" i="2" a="1"/>
  <c r="AI88" i="2" a="1"/>
  <c r="AH84" i="2" a="1"/>
  <c r="AH80" i="2" a="1"/>
  <c r="Y5" i="2" a="1"/>
  <c r="AB70" i="2" a="1"/>
  <c r="O87" i="2" a="1"/>
  <c r="AD17" i="2" a="1"/>
  <c r="K80" i="2" a="1"/>
  <c r="T89" i="2" a="1"/>
  <c r="L89" i="2" a="1"/>
  <c r="AE82" i="2" a="1"/>
  <c r="M8" i="2" a="1"/>
  <c r="AB75" i="2" a="1"/>
  <c r="I81" i="2" a="1"/>
  <c r="AG11" i="2" a="1"/>
  <c r="Q70" i="2" a="1"/>
  <c r="AK12" i="2" a="1"/>
  <c r="Q9" i="2" a="1"/>
  <c r="H12" i="2" a="1"/>
  <c r="L86" i="2" a="1"/>
  <c r="J76" i="2" a="1"/>
  <c r="I23" i="2" a="1"/>
  <c r="R85" i="2" a="1"/>
  <c r="H86" i="2" a="1"/>
  <c r="W66" i="2" a="1"/>
  <c r="AG81" i="2" a="1"/>
  <c r="Q66" i="2" a="1"/>
  <c r="H83" i="2" a="1"/>
  <c r="V85" i="2" a="1"/>
  <c r="AL14" i="2" a="1"/>
  <c r="Z65" i="2" a="1"/>
  <c r="AD79" i="2" a="1"/>
  <c r="AE11" i="2" a="1"/>
  <c r="H71" i="2" a="1"/>
  <c r="AB14" i="2" a="1"/>
  <c r="S21" i="2" a="1"/>
  <c r="AK68" i="2" a="1"/>
  <c r="AH29" i="2" a="1"/>
  <c r="AB73" i="2" a="1"/>
  <c r="P79" i="2" a="1"/>
  <c r="AG7" i="2" a="1"/>
  <c r="AC14" i="2" a="1"/>
  <c r="AF19" i="2" a="1"/>
  <c r="AH20" i="2" a="1"/>
  <c r="F67" i="2" a="1"/>
  <c r="G81" i="2" a="1"/>
  <c r="T20" i="2" a="1"/>
  <c r="Z18" i="2" a="1"/>
  <c r="AC10" i="2" a="1"/>
  <c r="AG5" i="2" a="1"/>
  <c r="AA25" i="2" a="1"/>
  <c r="F85" i="2" a="1"/>
  <c r="I65" i="2" a="1"/>
  <c r="AI78" i="2" a="1"/>
  <c r="AI66" i="2" a="1"/>
  <c r="R16" i="2" a="1"/>
  <c r="E79" i="2" a="1"/>
  <c r="E28" i="2" a="1"/>
  <c r="D9" i="2" a="1"/>
  <c r="U67" i="2" a="1"/>
  <c r="D24" i="2" a="1"/>
  <c r="AA23" i="2" a="1"/>
  <c r="AF8" i="2" a="1"/>
  <c r="AD10" i="2" a="1"/>
  <c r="T72" i="2" a="1"/>
  <c r="U78" i="2" a="1"/>
  <c r="AM69" i="2" a="1"/>
  <c r="G14" i="2" a="1"/>
  <c r="AM13" i="2" a="1"/>
  <c r="AI81" i="2" a="1"/>
  <c r="E84" i="2" a="1"/>
  <c r="Z11" i="2" a="1"/>
  <c r="H85" i="2" a="1"/>
  <c r="AA16" i="2" a="1"/>
  <c r="AK87" i="2" a="1"/>
  <c r="AG83" i="2" a="1"/>
  <c r="U6" i="2" a="1"/>
  <c r="AF87" i="2" a="1"/>
  <c r="X77" i="2" a="1"/>
  <c r="AE22" i="2" a="1"/>
  <c r="V20" i="2" a="1"/>
  <c r="AI73" i="2" a="1"/>
  <c r="R72" i="2" a="1"/>
  <c r="AH22" i="2" a="1"/>
  <c r="F27" i="2" a="1"/>
  <c r="AF20" i="2" a="1"/>
  <c r="AK10" i="2" a="1"/>
  <c r="S84" i="2" a="1"/>
  <c r="AK23" i="2" a="1"/>
  <c r="AH8" i="2" a="1"/>
  <c r="N27" i="2" a="1"/>
  <c r="AJ78" i="2" a="1"/>
  <c r="W65" i="2" a="1"/>
  <c r="AH12" i="2" a="1"/>
  <c r="H24" i="2" a="1"/>
  <c r="AK7" i="2" a="1"/>
  <c r="P20" i="2" a="1"/>
  <c r="AI21" i="2" a="1"/>
  <c r="P77" i="2" a="1"/>
  <c r="F82" i="2" a="1"/>
  <c r="F68" i="2" a="1"/>
  <c r="U81" i="2" a="1"/>
  <c r="G67" i="2" a="1"/>
  <c r="F76" i="2" a="1"/>
  <c r="L87" i="2" a="1"/>
  <c r="AD71" i="2" a="1"/>
  <c r="I13" i="2" a="1"/>
  <c r="AJ72" i="2" a="1"/>
  <c r="AD24" i="2" a="1"/>
  <c r="D88" i="2" a="1"/>
  <c r="J77" i="2" a="1"/>
  <c r="AG10" i="2" a="1"/>
  <c r="O77" i="2" a="1"/>
  <c r="X26" i="2" a="1"/>
  <c r="Z69" i="2" a="1"/>
  <c r="V78" i="2" a="1"/>
  <c r="AL85" i="2" a="1"/>
  <c r="Y9" i="2" a="1"/>
  <c r="S5" i="2" a="1"/>
  <c r="M69" i="2" a="1"/>
  <c r="M83" i="2" a="1"/>
  <c r="Y68" i="2" a="1"/>
  <c r="U21" i="2" a="1"/>
  <c r="G86" i="2" a="1"/>
  <c r="N76" i="2" a="1"/>
  <c r="E21" i="2" a="1"/>
  <c r="AM29" i="2" a="1"/>
  <c r="AC6" i="2" a="1"/>
  <c r="T82" i="2" a="1"/>
  <c r="AJ13" i="2" a="1"/>
  <c r="U28" i="2" a="1"/>
  <c r="M15" i="2" a="1"/>
  <c r="AD22" i="2" a="1"/>
  <c r="AK83" i="2" a="1"/>
  <c r="U24" i="2" a="1"/>
  <c r="AE68" i="2" a="1"/>
  <c r="Q26" i="2" a="1"/>
  <c r="Y72" i="2" a="1"/>
  <c r="AA5" i="2" a="1"/>
  <c r="AJ24" i="2" a="1"/>
  <c r="AG69" i="2" a="1"/>
  <c r="AD28" i="2" a="1"/>
  <c r="AJ29" i="2" a="1"/>
  <c r="X80" i="2" a="1"/>
  <c r="O82" i="2" a="1"/>
  <c r="O76" i="2" a="1"/>
  <c r="H29" i="2" a="1"/>
  <c r="K79" i="2" a="1"/>
  <c r="AH9" i="2" a="1"/>
  <c r="S75" i="2" a="1"/>
  <c r="AL81" i="2" a="1"/>
  <c r="D49" i="2" a="1"/>
  <c r="AD65" i="2" a="1"/>
  <c r="AJ26" i="2" a="1"/>
  <c r="S27" i="2" a="1"/>
  <c r="AH15" i="2" a="1"/>
  <c r="AA7" i="2" a="1"/>
  <c r="M80" i="2" a="1"/>
  <c r="AM18" i="2" a="1"/>
  <c r="AA84" i="2" a="1"/>
  <c r="P18" i="2" a="1"/>
  <c r="S10" i="2" a="1"/>
  <c r="D7" i="2" a="1"/>
  <c r="V88" i="2" a="1"/>
  <c r="O10" i="2" a="1"/>
  <c r="AG88" i="2" a="1"/>
  <c r="M17" i="2" a="1"/>
  <c r="Q74" i="2" a="1"/>
  <c r="AI13" i="2" a="1"/>
  <c r="AF28" i="2" a="1"/>
  <c r="T75" i="2" a="1"/>
  <c r="AA29" i="2" a="1"/>
  <c r="Q17" i="2" a="1"/>
  <c r="AA6" i="2" a="1"/>
  <c r="I80" i="2" a="1"/>
  <c r="W73" i="2" a="1"/>
  <c r="E19" i="2" a="1"/>
  <c r="J6" i="2" a="1"/>
  <c r="L15" i="2" a="1"/>
  <c r="AK20" i="2" a="1"/>
  <c r="AA22" i="2" a="1"/>
  <c r="Y88" i="2" a="1"/>
  <c r="AB6" i="2" a="1"/>
  <c r="AH5" i="2" a="1"/>
  <c r="V86" i="2" a="1"/>
  <c r="Y70" i="2" a="1"/>
  <c r="AB83" i="2" a="1"/>
  <c r="N68" i="2" a="1"/>
  <c r="T8" i="2" a="1"/>
  <c r="U17" i="2" a="1"/>
  <c r="AC26" i="2" a="1"/>
  <c r="U9" i="2" a="1"/>
  <c r="V23" i="2" a="1"/>
  <c r="X76" i="2" a="1"/>
  <c r="T86" i="2" a="1"/>
  <c r="AD69" i="2" a="1"/>
  <c r="J10" i="2" a="1"/>
  <c r="Q8" i="2" a="1"/>
  <c r="R86" i="2" a="1"/>
  <c r="AM72" i="2" a="1"/>
  <c r="K86" i="2" a="1"/>
  <c r="R74" i="2" a="1"/>
  <c r="T81" i="2" a="1"/>
  <c r="E20" i="2" a="1"/>
  <c r="AC22" i="2" a="1"/>
  <c r="AL86" i="2" a="1"/>
  <c r="E17" i="2" a="1"/>
  <c r="P70" i="2" a="1"/>
  <c r="AI10" i="2" a="1"/>
  <c r="Y84" i="2" a="1"/>
  <c r="W71" i="2" a="1"/>
  <c r="W84" i="2" a="1"/>
  <c r="J70" i="2" a="1"/>
  <c r="G26" i="2" a="1"/>
  <c r="N25" i="2" a="1"/>
  <c r="AK86" i="2" a="1"/>
  <c r="S76" i="2" a="1"/>
  <c r="AM81" i="2" a="1"/>
  <c r="AF6" i="2" a="1"/>
  <c r="Z7" i="2" a="1"/>
  <c r="K76" i="2" a="1"/>
  <c r="AL16" i="2" a="1"/>
  <c r="W82" i="2" a="1"/>
  <c r="AI7" i="2" a="1"/>
  <c r="AC13" i="2" a="1"/>
  <c r="Y13" i="2" a="1"/>
  <c r="J25" i="2" a="1"/>
  <c r="V10" i="2" a="1"/>
  <c r="W23" i="2" a="1"/>
  <c r="AM26" i="2" a="1"/>
  <c r="Z85" i="2" a="1"/>
  <c r="P11" i="2" a="1"/>
  <c r="AE81" i="2" a="1"/>
  <c r="AG80" i="2" a="1"/>
  <c r="AC83" i="2" a="1"/>
  <c r="D27" i="2" a="1"/>
  <c r="AF23" i="2" a="1"/>
  <c r="AM77" i="2" a="1"/>
  <c r="AC77" i="2" a="1"/>
  <c r="AJ83" i="2" a="1"/>
  <c r="AE67" i="2" a="1"/>
  <c r="P75" i="2" a="1"/>
  <c r="AG84" i="2" a="1"/>
  <c r="AF80" i="2" a="1"/>
  <c r="AB12" i="2" a="1"/>
  <c r="J13" i="2" a="1"/>
  <c r="AL8" i="2" a="1"/>
  <c r="AB80" i="2" a="1"/>
  <c r="F71" i="2" a="1"/>
  <c r="AI18" i="2" a="1"/>
  <c r="F89" i="2" a="1"/>
  <c r="AJ9" i="2" a="1"/>
  <c r="AC85" i="2" a="1"/>
  <c r="AL88" i="2" a="1"/>
  <c r="AM86" i="2" a="1"/>
  <c r="L12" i="2" a="1"/>
  <c r="K26" i="2" a="1"/>
  <c r="AI25" i="2" a="1"/>
  <c r="V87" i="2" a="1"/>
  <c r="AJ15" i="2" a="1"/>
  <c r="S26" i="2" a="1"/>
  <c r="Q67" i="2" a="1"/>
  <c r="H6" i="2" a="1"/>
  <c r="AF15" i="2" a="1"/>
  <c r="M79" i="2" a="1"/>
  <c r="J7" i="2" a="1"/>
  <c r="Q16" i="2" a="1"/>
  <c r="K28" i="2" a="1"/>
  <c r="M74" i="2" a="1"/>
  <c r="AC66" i="2" a="1"/>
  <c r="H87" i="2" a="1"/>
  <c r="G66" i="2" a="1"/>
  <c r="G15" i="2" a="1"/>
  <c r="T17" i="2" a="1"/>
  <c r="K5" i="2" a="1"/>
  <c r="M28" i="2" a="1"/>
  <c r="E10" i="2" a="1"/>
  <c r="T65" i="2" a="1"/>
  <c r="H66" i="2" a="1"/>
  <c r="AL9" i="2" a="1"/>
  <c r="D75" i="2" a="1"/>
  <c r="X17" i="2" a="1"/>
  <c r="X15" i="2" a="1"/>
  <c r="V15" i="2" a="1"/>
  <c r="R11" i="2" a="1"/>
  <c r="M77" i="2" a="1"/>
  <c r="AG68" i="2" a="1"/>
  <c r="G18" i="2" a="1"/>
  <c r="Q83" i="2" a="1"/>
  <c r="G10" i="2" a="1"/>
  <c r="S29" i="2" a="1"/>
  <c r="AB19" i="2" a="1"/>
  <c r="AL6" i="2" a="1"/>
  <c r="J78" i="2" a="1"/>
  <c r="AH79" i="2" a="1"/>
  <c r="W20" i="2" a="1"/>
  <c r="F48" i="2" a="1"/>
  <c r="N71" i="2" a="1"/>
  <c r="G27" i="2" a="1"/>
  <c r="AH83" i="2" a="1"/>
  <c r="AB29" i="2" a="1"/>
  <c r="AL21" i="2" a="1"/>
  <c r="AB21" i="2" a="1"/>
  <c r="AJ82" i="2" a="1"/>
  <c r="AE72" i="2" a="1"/>
  <c r="F21" i="2" a="1"/>
  <c r="K89" i="2" a="1"/>
  <c r="AL66" i="2" a="1"/>
  <c r="Y21" i="2" a="1"/>
  <c r="AJ87" i="2" a="1"/>
  <c r="AB79" i="2" a="1"/>
  <c r="X72" i="2" a="1"/>
  <c r="P22" i="2" a="1"/>
  <c r="AM7" i="2" a="1"/>
  <c r="I85" i="2" a="1"/>
  <c r="V5" i="2" a="1"/>
  <c r="I20" i="2" a="1"/>
  <c r="AH25" i="2" a="1"/>
  <c r="AB11" i="2" a="1"/>
  <c r="AD9" i="2" a="1"/>
  <c r="AI69" i="2" a="1"/>
  <c r="AK14" i="2" a="1"/>
  <c r="AI84" i="2" a="1"/>
  <c r="AK19" i="2" a="1"/>
  <c r="AD70" i="2" a="1"/>
  <c r="AE15" i="2" a="1"/>
  <c r="Q21" i="2" a="1"/>
  <c r="AB27" i="2" a="1"/>
  <c r="AC80" i="2" a="1"/>
  <c r="J12" i="2" a="1"/>
  <c r="G88" i="2" a="1"/>
  <c r="Y80" i="2" a="1"/>
  <c r="AB5" i="2" a="1"/>
  <c r="T19" i="2" a="1"/>
  <c r="S77" i="2" a="1"/>
  <c r="Z74" i="2" a="1"/>
  <c r="K82" i="2" a="1"/>
  <c r="AF76" i="2" a="1"/>
  <c r="AH82" i="2" a="1"/>
  <c r="W18" i="2" a="1"/>
  <c r="R5" i="2" a="1"/>
  <c r="AJ75" i="2" a="1"/>
  <c r="X10" i="2" a="1"/>
  <c r="E16" i="2" a="1"/>
  <c r="G74" i="2" a="1"/>
  <c r="AF18" i="2" a="1"/>
  <c r="AL19" i="2" a="1"/>
  <c r="L29" i="2" a="1"/>
  <c r="AL78" i="2" a="1"/>
  <c r="Y24" i="2" a="1"/>
  <c r="E18" i="2" a="1"/>
  <c r="AE12" i="2" a="1"/>
  <c r="M25" i="2" a="1"/>
  <c r="P80" i="2" a="1"/>
  <c r="AI71" i="2" a="1"/>
  <c r="AM67" i="2" a="1"/>
  <c r="AJ17" i="2" a="1"/>
  <c r="Q77" i="2" a="1"/>
  <c r="J9" i="2" a="1"/>
  <c r="K65" i="2" a="1"/>
  <c r="E73" i="2" a="1"/>
  <c r="H72" i="2" a="1"/>
  <c r="H70" i="2" a="1"/>
  <c r="AE79" i="2" a="1"/>
  <c r="AG67" i="2" a="1"/>
  <c r="Y20" i="2" a="1"/>
  <c r="AE87" i="2" a="1"/>
  <c r="R15" i="2" a="1"/>
  <c r="AI27" i="2" a="1"/>
  <c r="AF81" i="2" a="1"/>
  <c r="Y16" i="2" a="1"/>
  <c r="J88" i="2" a="1"/>
  <c r="AG75" i="2" a="1"/>
  <c r="I25" i="2" a="1"/>
  <c r="Y66" i="2" a="1"/>
  <c r="I22" i="2" a="1"/>
  <c r="AA88" i="2" a="1"/>
  <c r="U19" i="2" a="1"/>
  <c r="AD82" i="2" a="1"/>
  <c r="K69" i="2" a="1"/>
  <c r="N70" i="2" a="1"/>
  <c r="Y25" i="2" a="1"/>
  <c r="J66" i="2" a="1"/>
  <c r="P25" i="2" a="1"/>
  <c r="AK88" i="2" a="1"/>
  <c r="I27" i="2" a="1"/>
  <c r="AA70" i="2" a="1"/>
  <c r="L27" i="2" a="1"/>
  <c r="D36" i="2" a="1"/>
  <c r="G80" i="2" a="1"/>
  <c r="Z16" i="2" a="1"/>
  <c r="P81" i="2" a="1"/>
  <c r="T21" i="2" a="1"/>
  <c r="P67" i="2" a="1"/>
  <c r="W6" i="2" a="1"/>
  <c r="AG15" i="2" a="1"/>
  <c r="L14" i="2" a="1"/>
  <c r="AJ86" i="2" a="1"/>
  <c r="O8" i="2" a="1"/>
  <c r="AI85" i="2" a="1"/>
  <c r="R82" i="2" a="1"/>
  <c r="H22" i="2" a="1"/>
  <c r="AG77" i="2" a="1"/>
  <c r="W15" i="2" a="1"/>
  <c r="F65" i="2" a="1"/>
  <c r="O19" i="2" a="1"/>
  <c r="R71" i="2" a="1"/>
  <c r="AD48" i="2" a="1"/>
  <c r="P12" i="2" a="1"/>
  <c r="AL79" i="2" a="1"/>
  <c r="W79" i="2" a="1"/>
  <c r="AJ23" i="2" a="1"/>
  <c r="E74" i="2" a="1"/>
  <c r="S14" i="2" a="1"/>
  <c r="Y71" i="2" a="1"/>
  <c r="F22" i="2" a="1"/>
  <c r="AM16" i="2" a="1"/>
  <c r="AH65" i="2" a="1"/>
  <c r="J15" i="2" a="1"/>
  <c r="AD89" i="2" a="1"/>
  <c r="R24" i="2" a="1"/>
  <c r="AI80" i="2" a="1"/>
  <c r="S11" i="2" a="1"/>
  <c r="T78" i="2" a="1"/>
  <c r="Q73" i="2" a="1"/>
  <c r="I66" i="2" a="1"/>
  <c r="AG8" i="2" a="1"/>
  <c r="AA18" i="2" a="1"/>
  <c r="V29" i="2" a="1"/>
  <c r="AM12" i="2" a="1"/>
  <c r="AL10" i="2" a="1"/>
  <c r="L78" i="2" a="1"/>
  <c r="AD29" i="2" a="1"/>
  <c r="H9" i="2" a="1"/>
  <c r="D48" i="2" a="1"/>
  <c r="AB10" i="2" a="1"/>
  <c r="H7" i="2" a="1"/>
  <c r="AB74" i="2" a="1"/>
  <c r="I69" i="2" a="1"/>
  <c r="AK84" i="2" a="1"/>
  <c r="AH10" i="2" a="1"/>
  <c r="M70" i="2" a="1"/>
  <c r="AL12" i="2" a="1"/>
  <c r="O11" i="2" a="1"/>
  <c r="O15" i="2" a="1"/>
  <c r="L67" i="2" a="1"/>
  <c r="AK79" i="2" a="1"/>
  <c r="W9" i="2" a="1"/>
  <c r="AB24" i="2" a="1"/>
  <c r="W74" i="2" a="1"/>
  <c r="AI86" i="2" a="1"/>
  <c r="R80" i="2" a="1"/>
  <c r="AJ27" i="2" a="1"/>
  <c r="X78" i="2" a="1"/>
  <c r="AL82" i="2" a="1"/>
  <c r="P16" i="2" a="1"/>
  <c r="T68" i="2" a="1"/>
  <c r="AI17" i="2" a="1"/>
  <c r="Z14" i="2" a="1"/>
  <c r="U87" i="2" a="1"/>
  <c r="M84" i="2" a="1"/>
  <c r="AH16" i="2" a="1"/>
  <c r="P28" i="2" a="1"/>
  <c r="AL87" i="2" a="1"/>
  <c r="E15" i="2" a="1"/>
  <c r="AG51" i="2" a="1"/>
  <c r="I87" i="2" a="1"/>
  <c r="Y75" i="2" a="1"/>
  <c r="AI6" i="2" a="1"/>
  <c r="AH69" i="2" a="1"/>
  <c r="E27" i="2" a="1"/>
  <c r="AK13" i="2" a="1"/>
  <c r="AE25" i="2" a="1"/>
  <c r="AA67" i="2" a="1"/>
  <c r="AG9" i="2" a="1"/>
  <c r="T22" i="2" a="1"/>
  <c r="E88" i="2" a="1"/>
  <c r="H75" i="2" a="1"/>
  <c r="N26" i="2" a="1"/>
  <c r="H19" i="2" a="1"/>
  <c r="S81" i="2" a="1"/>
  <c r="L65" i="2" a="1"/>
  <c r="S9" i="2" a="1"/>
  <c r="M18" i="2" a="1"/>
  <c r="Q68" i="2" a="1"/>
  <c r="Z8" i="2" a="1"/>
  <c r="AJ85" i="2" a="1"/>
  <c r="R66" i="2" a="1"/>
  <c r="AK74" i="2" a="1"/>
  <c r="AM71" i="2" a="1"/>
  <c r="W12" i="2" a="1"/>
  <c r="AF70" i="2" a="1"/>
  <c r="AE28" i="2" a="1"/>
  <c r="AA11" i="2" a="1"/>
  <c r="H89" i="2" a="1"/>
  <c r="AE6" i="2" a="1"/>
  <c r="R83" i="2" a="1"/>
  <c r="AJ11" i="2" a="1"/>
  <c r="AG14" i="2" a="1"/>
  <c r="Y8" i="2" a="1"/>
  <c r="AB25" i="2" a="1"/>
  <c r="Y73" i="2" a="1"/>
  <c r="AB46" i="2" a="1"/>
  <c r="R8" i="2" a="1"/>
  <c r="R67" i="2" a="1"/>
  <c r="O80" i="2" a="1"/>
  <c r="S82" i="2" a="1"/>
  <c r="P71" i="2" a="1"/>
  <c r="AI89" i="2" a="1"/>
  <c r="J29" i="2" a="1"/>
  <c r="N7" i="2" a="1"/>
  <c r="I19" i="2" a="1"/>
  <c r="Q81" i="2" a="1"/>
  <c r="AH89" i="2" a="1"/>
  <c r="J67" i="2" a="1"/>
  <c r="P82" i="2" a="1"/>
  <c r="AL28" i="2" a="1"/>
  <c r="AJ70" i="2" a="1"/>
  <c r="AE14" i="2" a="1"/>
  <c r="AB13" i="2" a="1"/>
  <c r="Z89" i="2" a="1"/>
  <c r="AF78" i="2" a="1"/>
  <c r="O6" i="2" a="1"/>
  <c r="W75" i="2" a="1"/>
  <c r="AL68" i="2" a="1"/>
  <c r="R75" i="2" a="1"/>
  <c r="AI14" i="2" a="1"/>
  <c r="D89" i="2" a="1"/>
  <c r="U72" i="2" a="1"/>
  <c r="Q75" i="2" a="1"/>
  <c r="Z70" i="2" a="1"/>
  <c r="AK75" i="2" a="1"/>
  <c r="H80" i="2" a="1"/>
  <c r="H18" i="2" a="1"/>
  <c r="Q14" i="2" a="1"/>
  <c r="J75" i="2" a="1"/>
  <c r="AG12" i="2" a="1"/>
  <c r="J86" i="2" a="1"/>
  <c r="D21" i="2" a="1"/>
  <c r="R88" i="2" a="1"/>
  <c r="Z21" i="2" a="1"/>
  <c r="AB17" i="2" a="1"/>
  <c r="AB72" i="2" a="1"/>
  <c r="V21" i="2" a="1"/>
  <c r="O72" i="2" a="1"/>
  <c r="AI65" i="2" a="1"/>
  <c r="K23" i="2" a="1"/>
  <c r="AC25" i="2" a="1"/>
  <c r="W70" i="2" a="1"/>
  <c r="N13" i="2" a="1"/>
  <c r="Q29" i="2" a="1"/>
  <c r="R27" i="2" a="1"/>
  <c r="AD73" i="2" a="1"/>
  <c r="O70" i="2" a="1"/>
  <c r="I12" i="2" a="1"/>
  <c r="V72" i="2" a="1"/>
  <c r="AL24" i="2" a="1"/>
  <c r="J80" i="2" a="1"/>
  <c r="V18" i="2" a="1"/>
  <c r="E11" i="2" a="1"/>
  <c r="Q12" i="2" a="1"/>
  <c r="T74" i="2" a="1"/>
  <c r="F7" i="2" a="1"/>
  <c r="AE75" i="2" a="1"/>
  <c r="E78" i="2" a="1"/>
  <c r="G7" i="2" a="1"/>
  <c r="AD84" i="2" a="1"/>
  <c r="N72" i="2" a="1"/>
  <c r="I14" i="2" a="1"/>
  <c r="AH86" i="2" a="1"/>
  <c r="X12" i="2" a="1"/>
  <c r="S83" i="2" a="1"/>
  <c r="T9" i="2" a="1"/>
  <c r="AG85" i="2" a="1"/>
  <c r="E69" i="2" a="1"/>
  <c r="W88" i="2" a="1"/>
  <c r="AA78" i="2" a="1"/>
  <c r="Y19" i="2" a="1"/>
  <c r="G55" i="2" a="1"/>
  <c r="Y17" i="2" a="1"/>
  <c r="I89" i="2" a="1"/>
  <c r="AI79" i="2" a="1"/>
  <c r="AD81" i="2" a="1"/>
  <c r="AG18" i="2" a="1"/>
  <c r="AG16" i="2" a="1"/>
  <c r="AK16" i="2" a="1"/>
  <c r="V11" i="2" a="1"/>
  <c r="S22" i="2" a="1"/>
  <c r="AJ80" i="2" a="1"/>
  <c r="M9" i="2" a="1"/>
  <c r="AM6" i="2" a="1"/>
  <c r="AE84" i="2" a="1"/>
  <c r="AA76" i="2" a="1"/>
  <c r="M13" i="2" a="1"/>
  <c r="F9" i="2" a="1"/>
  <c r="K15" i="2" a="1"/>
  <c r="Z24" i="2" a="1"/>
  <c r="N77" i="2" a="1"/>
  <c r="Y87" i="2" a="1"/>
  <c r="G83" i="2" a="1"/>
  <c r="T11" i="2" a="1"/>
  <c r="X9" i="2" a="1"/>
  <c r="X28" i="2" a="1"/>
  <c r="K67" i="2" a="1"/>
  <c r="L6" i="2" a="1"/>
  <c r="V70" i="2" a="1"/>
  <c r="U84" i="2" a="1"/>
  <c r="AI70" i="2" a="1"/>
  <c r="F13" i="2" a="1"/>
  <c r="AH77" i="2" a="1"/>
  <c r="T87" i="2" a="1"/>
  <c r="AL77" i="2" a="1"/>
  <c r="AM57" i="2" a="1"/>
  <c r="P83" i="2" a="1"/>
  <c r="AB18" i="2" a="1"/>
  <c r="AF85" i="2" a="1"/>
  <c r="U79" i="2" a="1"/>
  <c r="Z84" i="2" a="1"/>
  <c r="AF13" i="2" a="1"/>
  <c r="M19" i="2" a="1"/>
  <c r="Y67" i="2" a="1"/>
  <c r="M26" i="2" a="1"/>
  <c r="AM83" i="2" a="1"/>
  <c r="Z56" i="2" a="1"/>
  <c r="AF26" i="2" a="1"/>
  <c r="AH14" i="2" a="1"/>
  <c r="N86" i="2" a="1"/>
  <c r="AA69" i="2" a="1"/>
  <c r="K25" i="2" a="1"/>
  <c r="AD6" i="2" a="1"/>
  <c r="AA10" i="2" a="1"/>
  <c r="X24" i="2" a="1"/>
  <c r="AK18" i="2" a="1"/>
  <c r="R77" i="2" a="1"/>
  <c r="AH85" i="2" a="1"/>
  <c r="AJ66" i="2" a="1"/>
  <c r="AJ7" i="2" a="1"/>
  <c r="Q15" i="2" a="1"/>
  <c r="N18" i="2" a="1"/>
  <c r="AF5" i="2" a="1"/>
  <c r="AE8" i="2" a="1"/>
  <c r="Q22" i="2" a="1"/>
  <c r="U70" i="2" a="1"/>
  <c r="AG17" i="2" a="1"/>
  <c r="T12" i="2" a="1"/>
  <c r="AD23" i="2" a="1"/>
  <c r="D76" i="2" a="1"/>
  <c r="G16" i="2" a="1"/>
  <c r="AL71" i="2" a="1"/>
  <c r="AG86" i="2" a="1"/>
  <c r="AB8" i="2" a="1"/>
  <c r="AJ25" i="2" a="1"/>
  <c r="AL7" i="2" a="1"/>
  <c r="AA81" i="2" a="1"/>
  <c r="P66" i="2" a="1"/>
  <c r="K9" i="2" a="1"/>
  <c r="K75" i="2" a="1"/>
  <c r="AE7" i="2" a="1"/>
  <c r="E24" i="2" a="1"/>
  <c r="AA75" i="2" a="1"/>
  <c r="AK80" i="2" a="1"/>
  <c r="Q7" i="2" a="1"/>
  <c r="P84" i="2" a="1"/>
  <c r="AB77" i="2" a="1"/>
  <c r="AC16" i="2" a="1"/>
  <c r="I79" i="2" a="1"/>
  <c r="AH66" i="2" a="1"/>
  <c r="X13" i="2" a="1"/>
  <c r="Y28" i="2" a="1"/>
  <c r="AF11" i="2" a="1"/>
  <c r="T83" i="2" a="1"/>
  <c r="L73" i="2" a="1"/>
  <c r="J82" i="2" a="1"/>
  <c r="E13" i="2" a="1"/>
  <c r="H21" i="2" a="1"/>
  <c r="AL89" i="2" a="1"/>
  <c r="AJ76" i="2" a="1"/>
  <c r="Q24" i="2" a="1"/>
  <c r="J87" i="2" a="1"/>
  <c r="AH18" i="2" a="1"/>
  <c r="H27" i="2" a="1"/>
  <c r="AI19" i="2" a="1"/>
  <c r="Q11" i="2" a="1"/>
  <c r="AK5" i="2" a="1"/>
  <c r="AE77" i="2" a="1"/>
  <c r="S20" i="2" a="1"/>
  <c r="Y6" i="2" a="1"/>
  <c r="R69" i="2" a="1"/>
  <c r="G70" i="2" a="1"/>
  <c r="R84" i="2" a="1"/>
  <c r="F15" i="2" a="1"/>
  <c r="AI68" i="2" a="1"/>
  <c r="AF82" i="2" a="1"/>
  <c r="AM76" i="2" a="1"/>
  <c r="R76" i="2" a="1"/>
  <c r="AF79" i="2" a="1"/>
  <c r="F28" i="2" a="1"/>
  <c r="AG66" i="2" a="1"/>
  <c r="E82" i="2" a="1"/>
  <c r="AD13" i="2" a="1"/>
  <c r="M75" i="2" a="1"/>
  <c r="S8" i="2" a="1"/>
  <c r="L70" i="2" a="1"/>
  <c r="L85" i="2" a="1"/>
  <c r="T16" i="2" a="1"/>
  <c r="AA77" i="2" a="1"/>
  <c r="E9" i="2" a="1"/>
  <c r="N28" i="2" a="1"/>
  <c r="P17" i="2" a="1"/>
  <c r="Q71" i="2" a="1"/>
  <c r="Q13" i="2" a="1"/>
  <c r="P74" i="2" a="1"/>
  <c r="F25" i="2" a="1"/>
  <c r="N67" i="2" a="1"/>
  <c r="O28" i="2" a="1"/>
  <c r="N29" i="2" a="1"/>
  <c r="AE89" i="2" a="1"/>
  <c r="P78" i="2" a="1"/>
  <c r="Z77" i="2" a="1"/>
  <c r="AE17" i="2" a="1"/>
  <c r="N21" i="2" a="1"/>
  <c r="AC17" i="2" a="1"/>
  <c r="AJ14" i="2" a="1"/>
  <c r="E7" i="2" a="1"/>
  <c r="G20" i="2" a="1"/>
  <c r="N65" i="2" a="1"/>
  <c r="O25" i="2" a="1"/>
  <c r="AC18" i="2" a="1"/>
  <c r="U11" i="2" a="1"/>
  <c r="AM15" i="2" a="1"/>
  <c r="S68" i="2" a="1"/>
  <c r="G68" i="2" a="1"/>
  <c r="Z13" i="2" a="1"/>
  <c r="I17" i="2" a="1"/>
  <c r="L22" i="2" a="1"/>
  <c r="K87" i="2" a="1"/>
  <c r="AL23" i="2" a="1"/>
  <c r="AB23" i="2" a="1"/>
  <c r="M87" i="2" a="1"/>
  <c r="H25" i="2" a="1"/>
  <c r="M29" i="2" a="1"/>
  <c r="AB87" i="2" a="1"/>
  <c r="V80" i="2" a="1"/>
  <c r="E68" i="2" a="1"/>
  <c r="U14" i="2" a="1"/>
  <c r="U83" i="2" a="1"/>
  <c r="N89" i="2" a="1"/>
  <c r="AI75" i="2" a="1"/>
  <c r="AJ68" i="2" a="1"/>
  <c r="AM24" i="2" a="1"/>
  <c r="AL20" i="2" a="1"/>
  <c r="Q76" i="2" a="1"/>
  <c r="J84" i="2" a="1"/>
  <c r="Z25" i="2" a="1"/>
  <c r="J27" i="2" a="1"/>
  <c r="AH81" i="2" a="1"/>
  <c r="N79" i="2" a="1"/>
  <c r="W87" i="2" a="1"/>
  <c r="O16" i="2" a="1"/>
  <c r="W77" i="2" a="1"/>
  <c r="AI26" i="2" a="1"/>
  <c r="AM70" i="2" a="1"/>
  <c r="G77" i="2" a="1"/>
  <c r="AM82" i="2" a="1"/>
  <c r="O65" i="2" a="1"/>
  <c r="M24" i="2" a="1"/>
  <c r="J28" i="2" a="1"/>
  <c r="S13" i="2" a="1"/>
  <c r="S72" i="2" a="1"/>
  <c r="AG87" i="2" a="1"/>
  <c r="M21" i="2" a="1"/>
  <c r="U68" i="2" a="1"/>
  <c r="L69" i="2" a="1"/>
  <c r="I86" i="2" a="1"/>
  <c r="AJ10" i="2" a="1"/>
  <c r="E12" i="2" a="1"/>
  <c r="AA21" i="2" a="1"/>
  <c r="N10" i="2" a="1"/>
  <c r="R23" i="2" a="1"/>
  <c r="AJ20" i="2" a="1"/>
  <c r="N20" i="2" a="1"/>
  <c r="AC21" i="2" a="1"/>
  <c r="X82" i="2" a="1"/>
  <c r="O12" i="2" a="1"/>
  <c r="M82" i="2" a="1"/>
  <c r="F16" i="2" a="1"/>
  <c r="AC67" i="2" a="1"/>
  <c r="N80" i="2" a="1"/>
  <c r="F24" i="2" a="1"/>
  <c r="AL69" i="2" a="1"/>
  <c r="U66" i="2" a="1"/>
  <c r="X27" i="2" a="1"/>
  <c r="W27" i="2" a="1"/>
  <c r="U77" i="2" a="1"/>
  <c r="AK72" i="2" a="1"/>
  <c r="L26" i="2" a="1"/>
  <c r="AL76" i="2" a="1"/>
  <c r="I68" i="2" a="1"/>
  <c r="I73" i="2" a="1"/>
  <c r="AH26" i="2" a="1"/>
  <c r="X6" i="2" a="1"/>
  <c r="R19" i="2" a="1"/>
  <c r="AC75" i="2" a="1"/>
  <c r="AF88" i="2" a="1"/>
  <c r="AE19" i="2" a="1"/>
  <c r="AE73" i="2" a="1"/>
  <c r="D50" i="2" a="1"/>
  <c r="AC72" i="2" a="1"/>
  <c r="E14" i="2" a="1"/>
  <c r="F26" i="2" a="1"/>
  <c r="X20" i="2" a="1"/>
  <c r="E89" i="2" a="1"/>
  <c r="AC27" i="2" a="1"/>
  <c r="Y26" i="2" a="1"/>
  <c r="J24" i="2" a="1"/>
  <c r="Z5" i="2" a="1"/>
  <c r="AE21" i="2" a="1"/>
  <c r="AM23" i="2" a="1"/>
  <c r="V69" i="2" a="1"/>
  <c r="AG19" i="2" a="1"/>
  <c r="M7" i="2" a="1"/>
  <c r="M22" i="2" a="1"/>
  <c r="I8" i="2" a="1"/>
  <c r="P73" i="2" a="1"/>
  <c r="AA85" i="2" a="1"/>
  <c r="H10" i="2" a="1"/>
  <c r="AC20" i="2" a="1"/>
  <c r="U16" i="2" a="1"/>
  <c r="W24" i="2" a="1"/>
  <c r="AG24" i="2" a="1"/>
  <c r="O85" i="2" a="1"/>
  <c r="E71" i="2" a="1"/>
  <c r="AB22" i="2" a="1"/>
  <c r="AD86" i="2" a="1"/>
  <c r="Q10" i="2" a="1"/>
  <c r="E23" i="2" a="1"/>
  <c r="O20" i="2" a="1"/>
  <c r="V76" i="2" a="1"/>
  <c r="AH68" i="2" a="1"/>
  <c r="AI16" i="2" a="1"/>
  <c r="L20" i="2" a="1"/>
  <c r="P9" i="2" a="1"/>
  <c r="AL74" i="2" a="1"/>
  <c r="AH19" i="2" a="1"/>
  <c r="AA27" i="2" a="1"/>
  <c r="AK27" i="2" a="1"/>
  <c r="Y27" i="2" a="1"/>
  <c r="AG22" i="2" a="1"/>
  <c r="L83" i="2" a="1"/>
  <c r="V68" i="2" a="1"/>
  <c r="N6" i="2" a="1"/>
  <c r="F19" i="2" a="1"/>
  <c r="S85" i="2" a="1"/>
  <c r="V26" i="2" a="1"/>
  <c r="G49" i="2" a="1"/>
  <c r="U22" i="2" a="1"/>
  <c r="AA83" i="2" a="1"/>
  <c r="J26" i="2" a="1"/>
  <c r="T10" i="2" a="1"/>
  <c r="AF72" i="2" a="1"/>
  <c r="E6" i="2" a="1"/>
  <c r="F11" i="2" a="1"/>
  <c r="P6" i="2" a="1"/>
  <c r="X23" i="2" a="1"/>
  <c r="Y23" i="2" a="1"/>
  <c r="AK65" i="2" a="1"/>
  <c r="G13" i="2" a="1"/>
  <c r="AB71" i="2" a="1"/>
  <c r="K70" i="2" a="1"/>
  <c r="D74" i="2" a="1"/>
  <c r="D55" i="2" a="1"/>
  <c r="AF75" i="2" a="1"/>
  <c r="AJ79" i="2" a="1"/>
  <c r="D13" i="2" a="1"/>
  <c r="N82" i="2" a="1"/>
  <c r="Y83" i="2" a="1"/>
  <c r="T29" i="2" a="1"/>
  <c r="T76" i="2" a="1"/>
  <c r="O78" i="2" a="1"/>
  <c r="J73" i="2" a="1"/>
  <c r="N11" i="2" a="1"/>
  <c r="V22" i="2" a="1"/>
  <c r="AJ48" i="2" a="1"/>
  <c r="E86" i="2" a="1"/>
  <c r="I21" i="2" a="1"/>
  <c r="AI8" i="2" a="1"/>
  <c r="AM11" i="2" a="1"/>
  <c r="I71" i="2" a="1"/>
  <c r="W68" i="2" a="1"/>
  <c r="AB67" i="2" a="1"/>
  <c r="G12" i="2" a="1"/>
  <c r="T15" i="2" a="1"/>
  <c r="S19" i="2" a="1"/>
  <c r="L75" i="2" a="1"/>
  <c r="Y65" i="2" a="1"/>
  <c r="M14" i="2" a="1"/>
  <c r="U82" i="2" a="1"/>
  <c r="K11" i="2" a="1"/>
  <c r="Q72" i="2" a="1"/>
  <c r="T7" i="2" a="1"/>
  <c r="AL84" i="2" a="1"/>
  <c r="P13" i="2" a="1"/>
  <c r="V73" i="2" a="1"/>
  <c r="N5" i="2" a="1"/>
  <c r="K72" i="2" a="1"/>
  <c r="V19" i="2" a="1"/>
  <c r="H23" i="2" a="1"/>
  <c r="AE76" i="2" a="1"/>
  <c r="S66" i="2" a="1"/>
  <c r="V27" i="2" a="1"/>
  <c r="AL72" i="2" a="1"/>
  <c r="K68" i="2" a="1"/>
  <c r="AH27" i="2" a="1"/>
  <c r="E65" i="2" a="1"/>
  <c r="H76" i="2" a="1"/>
  <c r="G6" i="2" a="1"/>
  <c r="AD68" i="2" a="1"/>
  <c r="AL67" i="2" a="1"/>
  <c r="AC8" i="2" a="1"/>
  <c r="M12" i="2" a="1"/>
  <c r="AD26" i="2" a="1"/>
  <c r="M6" i="2" a="1"/>
  <c r="E70" i="2" a="1"/>
  <c r="Z9" i="2" a="1"/>
  <c r="AM68" i="2" a="1"/>
  <c r="AC78" i="2" a="1"/>
  <c r="S23" i="2" a="1"/>
  <c r="AH23" i="2" a="1"/>
  <c r="AD12" i="2" a="1"/>
  <c r="AL83" i="2" a="1"/>
  <c r="AF67" i="2" a="1"/>
  <c r="S24" i="2" a="1"/>
  <c r="F69" i="2" a="1"/>
  <c r="AC24" i="2" a="1"/>
  <c r="Z76" i="2" a="1"/>
  <c r="AC82" i="2" a="1"/>
  <c r="AM25" i="2" a="1"/>
  <c r="Z82" i="2" a="1"/>
  <c r="I83" i="2" a="1"/>
  <c r="X73" i="2" a="1"/>
  <c r="X67" i="2" a="1"/>
  <c r="L11" i="2" a="1"/>
  <c r="AG73" i="2" a="1"/>
  <c r="E81" i="2" a="1"/>
  <c r="Z15" i="2" a="1"/>
  <c r="G78" i="2" a="1"/>
  <c r="U74" i="2" a="1"/>
  <c r="N69" i="2" a="1"/>
  <c r="L68" i="2" a="1"/>
  <c r="AJ28" i="2" a="1"/>
  <c r="J68" i="2" a="1"/>
  <c r="I16" i="2" a="1"/>
  <c r="T66" i="2" a="1"/>
  <c r="AI9" i="2" a="1"/>
  <c r="AC15" i="2" a="1"/>
  <c r="D53" i="2" a="1"/>
  <c r="AM65" i="2" a="1"/>
  <c r="V14" i="2" a="1"/>
  <c r="L9" i="2" a="1"/>
  <c r="AB88" i="2" a="1"/>
  <c r="AE74" i="2" a="1"/>
  <c r="AI67" i="2" a="1"/>
  <c r="R89" i="2" a="1"/>
  <c r="K8" i="2" a="1"/>
  <c r="W76" i="2" a="1"/>
  <c r="AF83" i="2" a="1"/>
  <c r="M89" i="2" a="1"/>
  <c r="O14" i="2" a="1"/>
  <c r="AD85" i="2" a="1"/>
  <c r="Y14" i="2" a="1"/>
  <c r="Y15" i="2" a="1"/>
  <c r="AL5" i="2" a="1"/>
  <c r="O21" i="2" a="1"/>
  <c r="Z28" i="2" a="1"/>
  <c r="F88" i="2" a="1"/>
  <c r="F29" i="2" a="1"/>
  <c r="M68" i="2" a="1"/>
  <c r="H73" i="2" a="1"/>
  <c r="Y77" i="2" a="1"/>
  <c r="AK24" i="2" a="1"/>
  <c r="Z67" i="2" a="1"/>
  <c r="M20" i="2" a="1"/>
  <c r="W81" i="2" a="1"/>
  <c r="O29" i="2" a="1"/>
  <c r="Z68" i="2" a="1"/>
  <c r="G65" i="2" a="1"/>
  <c r="Z22" i="2" a="1"/>
  <c r="U80" i="2" a="1"/>
  <c r="AE9" i="2" a="1"/>
  <c r="AA79" i="2" a="1"/>
  <c r="AB86" i="2" a="1"/>
  <c r="G89" i="2" a="1"/>
  <c r="U89" i="2" a="1"/>
  <c r="X5" i="2" a="1"/>
  <c r="X79" i="2" a="1"/>
  <c r="AM88" i="2" a="1"/>
  <c r="AM8" i="2" a="1"/>
  <c r="AK15" i="2" a="1"/>
  <c r="G72" i="2" a="1"/>
  <c r="D56" i="2" a="1"/>
  <c r="E87" i="2" a="1"/>
  <c r="U7" i="2" a="1"/>
  <c r="S7" i="2" a="1"/>
  <c r="AJ84" i="2" a="1"/>
  <c r="AK81" i="2" a="1"/>
  <c r="U85" i="2" a="1"/>
  <c r="N15" i="2" a="1"/>
  <c r="I88" i="2" a="1"/>
  <c r="X11" i="2" a="1"/>
  <c r="I18" i="2" a="1"/>
  <c r="AC9" i="2" a="1"/>
  <c r="L19" i="2" a="1"/>
  <c r="S65" i="2" a="1"/>
  <c r="AH76" i="2" a="1"/>
  <c r="AI28" i="2" a="1"/>
  <c r="F86" i="2" a="1"/>
  <c r="AM89" i="2" a="1"/>
  <c r="W29" i="2" a="1"/>
  <c r="W29" i="2" l="1"/>
  <c r="AM89" i="2"/>
  <c r="F86" i="2"/>
  <c r="AI28" i="2"/>
  <c r="AH76" i="2"/>
  <c r="S65" i="2"/>
  <c r="L19" i="2"/>
  <c r="AC9" i="2"/>
  <c r="I18" i="2"/>
  <c r="X11" i="2"/>
  <c r="I88" i="2"/>
  <c r="N15" i="2"/>
  <c r="U85" i="2"/>
  <c r="AK81" i="2"/>
  <c r="AJ84" i="2"/>
  <c r="S7" i="2"/>
  <c r="U7" i="2"/>
  <c r="E87" i="2"/>
  <c r="D56" i="2"/>
  <c r="G72" i="2"/>
  <c r="AK15" i="2"/>
  <c r="AM8" i="2"/>
  <c r="AM88" i="2"/>
  <c r="X79" i="2"/>
  <c r="X5" i="2"/>
  <c r="U89" i="2"/>
  <c r="G89" i="2"/>
  <c r="AB86" i="2"/>
  <c r="AA79" i="2"/>
  <c r="AE9" i="2"/>
  <c r="U80" i="2"/>
  <c r="Z22" i="2"/>
  <c r="G65" i="2"/>
  <c r="Z68" i="2"/>
  <c r="O29" i="2"/>
  <c r="W81" i="2"/>
  <c r="M20" i="2"/>
  <c r="Z67" i="2"/>
  <c r="AK24" i="2"/>
  <c r="Y77" i="2"/>
  <c r="H73" i="2"/>
  <c r="M68" i="2"/>
  <c r="F29" i="2"/>
  <c r="F88" i="2"/>
  <c r="Z28" i="2"/>
  <c r="O21" i="2"/>
  <c r="AL5" i="2"/>
  <c r="Y15" i="2"/>
  <c r="Y14" i="2"/>
  <c r="AD85" i="2"/>
  <c r="O14" i="2"/>
  <c r="M89" i="2"/>
  <c r="AF83" i="2"/>
  <c r="W76" i="2"/>
  <c r="K8" i="2"/>
  <c r="R89" i="2"/>
  <c r="AI67" i="2"/>
  <c r="AE74" i="2"/>
  <c r="AB88" i="2"/>
  <c r="L9" i="2"/>
  <c r="V14" i="2"/>
  <c r="AM65" i="2"/>
  <c r="D53" i="2"/>
  <c r="AC15" i="2"/>
  <c r="AI9" i="2"/>
  <c r="T66" i="2"/>
  <c r="I16" i="2"/>
  <c r="J68" i="2"/>
  <c r="AJ28" i="2"/>
  <c r="L68" i="2"/>
  <c r="N69" i="2"/>
  <c r="U74" i="2"/>
  <c r="G78" i="2"/>
  <c r="Z15" i="2"/>
  <c r="E81" i="2"/>
  <c r="AG73" i="2"/>
  <c r="L11" i="2"/>
  <c r="X67" i="2"/>
  <c r="X73" i="2"/>
  <c r="I83" i="2"/>
  <c r="Z82" i="2"/>
  <c r="AM25" i="2"/>
  <c r="AC82" i="2"/>
  <c r="Z76" i="2"/>
  <c r="AC24" i="2"/>
  <c r="F69" i="2"/>
  <c r="S24" i="2"/>
  <c r="AF67" i="2"/>
  <c r="AL83" i="2"/>
  <c r="AD12" i="2"/>
  <c r="AH23" i="2"/>
  <c r="S23" i="2"/>
  <c r="AC78" i="2"/>
  <c r="AM68" i="2"/>
  <c r="Z9" i="2"/>
  <c r="E70" i="2"/>
  <c r="M6" i="2"/>
  <c r="AD26" i="2"/>
  <c r="M12" i="2"/>
  <c r="AC8" i="2"/>
  <c r="AL67" i="2"/>
  <c r="AD68" i="2"/>
  <c r="G6" i="2"/>
  <c r="H76" i="2"/>
  <c r="E65" i="2"/>
  <c r="AH27" i="2"/>
  <c r="K68" i="2"/>
  <c r="AL72" i="2"/>
  <c r="V27" i="2"/>
  <c r="S66" i="2"/>
  <c r="AE76" i="2"/>
  <c r="H23" i="2"/>
  <c r="V19" i="2"/>
  <c r="K72" i="2"/>
  <c r="N5" i="2"/>
  <c r="V73" i="2"/>
  <c r="P13" i="2"/>
  <c r="AL84" i="2"/>
  <c r="T7" i="2"/>
  <c r="Q72" i="2"/>
  <c r="K11" i="2"/>
  <c r="U82" i="2"/>
  <c r="M14" i="2"/>
  <c r="Y65" i="2"/>
  <c r="L75" i="2"/>
  <c r="S19" i="2"/>
  <c r="T15" i="2"/>
  <c r="G12" i="2"/>
  <c r="AB67" i="2"/>
  <c r="W68" i="2"/>
  <c r="I71" i="2"/>
  <c r="AM11" i="2"/>
  <c r="AI8" i="2"/>
  <c r="I21" i="2"/>
  <c r="E86" i="2"/>
  <c r="AJ48" i="2"/>
  <c r="V22" i="2"/>
  <c r="N11" i="2"/>
  <c r="J73" i="2"/>
  <c r="O78" i="2"/>
  <c r="T76" i="2"/>
  <c r="T29" i="2"/>
  <c r="Y83" i="2"/>
  <c r="N82" i="2"/>
  <c r="D13" i="2"/>
  <c r="AJ79" i="2"/>
  <c r="AF75" i="2"/>
  <c r="D55" i="2"/>
  <c r="D74" i="2"/>
  <c r="K70" i="2"/>
  <c r="AB71" i="2"/>
  <c r="G13" i="2"/>
  <c r="AK65" i="2"/>
  <c r="Y23" i="2"/>
  <c r="X23" i="2"/>
  <c r="P6" i="2"/>
  <c r="F11" i="2"/>
  <c r="E6" i="2"/>
  <c r="AF72" i="2"/>
  <c r="T10" i="2"/>
  <c r="J26" i="2"/>
  <c r="AA83" i="2"/>
  <c r="U22" i="2"/>
  <c r="G49" i="2"/>
  <c r="V26" i="2"/>
  <c r="S85" i="2"/>
  <c r="F19" i="2"/>
  <c r="N6" i="2"/>
  <c r="V68" i="2"/>
  <c r="L83" i="2"/>
  <c r="AG22" i="2"/>
  <c r="Y27" i="2"/>
  <c r="AK27" i="2"/>
  <c r="AA27" i="2"/>
  <c r="AH19" i="2"/>
  <c r="AL74" i="2"/>
  <c r="P9" i="2"/>
  <c r="L20" i="2"/>
  <c r="AI16" i="2"/>
  <c r="AH68" i="2"/>
  <c r="V76" i="2"/>
  <c r="O20" i="2"/>
  <c r="E23" i="2"/>
  <c r="Q10" i="2"/>
  <c r="AD86" i="2"/>
  <c r="AB22" i="2"/>
  <c r="E71" i="2"/>
  <c r="O85" i="2"/>
  <c r="AG24" i="2"/>
  <c r="W24" i="2"/>
  <c r="U16" i="2"/>
  <c r="AC20" i="2"/>
  <c r="H10" i="2"/>
  <c r="AA85" i="2"/>
  <c r="P73" i="2"/>
  <c r="I8" i="2"/>
  <c r="M22" i="2"/>
  <c r="M7" i="2"/>
  <c r="AG19" i="2"/>
  <c r="V69" i="2"/>
  <c r="AM23" i="2"/>
  <c r="AE21" i="2"/>
  <c r="Z5" i="2"/>
  <c r="J24" i="2"/>
  <c r="Y26" i="2"/>
  <c r="AC27" i="2"/>
  <c r="E89" i="2"/>
  <c r="X20" i="2"/>
  <c r="F26" i="2"/>
  <c r="E14" i="2"/>
  <c r="AC72" i="2"/>
  <c r="D50" i="2"/>
  <c r="AE73" i="2"/>
  <c r="AE19" i="2"/>
  <c r="AF88" i="2"/>
  <c r="AC75" i="2"/>
  <c r="R19" i="2"/>
  <c r="X6" i="2"/>
  <c r="AH26" i="2"/>
  <c r="I73" i="2"/>
  <c r="I68" i="2"/>
  <c r="AL76" i="2"/>
  <c r="L26" i="2"/>
  <c r="AK72" i="2"/>
  <c r="U77" i="2"/>
  <c r="W27" i="2"/>
  <c r="X27" i="2"/>
  <c r="U66" i="2"/>
  <c r="AL69" i="2"/>
  <c r="F24" i="2"/>
  <c r="N80" i="2"/>
  <c r="AC67" i="2"/>
  <c r="F16" i="2"/>
  <c r="M82" i="2"/>
  <c r="O12" i="2"/>
  <c r="X82" i="2"/>
  <c r="AC21" i="2"/>
  <c r="N20" i="2"/>
  <c r="AJ20" i="2"/>
  <c r="R23" i="2"/>
  <c r="N10" i="2"/>
  <c r="AA21" i="2"/>
  <c r="E12" i="2"/>
  <c r="AJ10" i="2"/>
  <c r="I86" i="2"/>
  <c r="L69" i="2"/>
  <c r="U68" i="2"/>
  <c r="M21" i="2"/>
  <c r="AG87" i="2"/>
  <c r="S72" i="2"/>
  <c r="S13" i="2"/>
  <c r="J28" i="2"/>
  <c r="M24" i="2"/>
  <c r="O65" i="2"/>
  <c r="AM82" i="2"/>
  <c r="G77" i="2"/>
  <c r="AM70" i="2"/>
  <c r="AI26" i="2"/>
  <c r="W77" i="2"/>
  <c r="O16" i="2"/>
  <c r="W87" i="2"/>
  <c r="N79" i="2"/>
  <c r="AH81" i="2"/>
  <c r="J27" i="2"/>
  <c r="Z25" i="2"/>
  <c r="J84" i="2"/>
  <c r="Q76" i="2"/>
  <c r="AL20" i="2"/>
  <c r="AM24" i="2"/>
  <c r="AJ68" i="2"/>
  <c r="AI75" i="2"/>
  <c r="N89" i="2"/>
  <c r="U83" i="2"/>
  <c r="U14" i="2"/>
  <c r="E68" i="2"/>
  <c r="V80" i="2"/>
  <c r="AB87" i="2"/>
  <c r="M29" i="2"/>
  <c r="H25" i="2"/>
  <c r="M87" i="2"/>
  <c r="AB23" i="2"/>
  <c r="AL23" i="2"/>
  <c r="K87" i="2"/>
  <c r="L22" i="2"/>
  <c r="I17" i="2"/>
  <c r="Z13" i="2"/>
  <c r="G68" i="2"/>
  <c r="S68" i="2"/>
  <c r="AM15" i="2"/>
  <c r="U11" i="2"/>
  <c r="AC18" i="2"/>
  <c r="O25" i="2"/>
  <c r="N65" i="2"/>
  <c r="G20" i="2"/>
  <c r="E7" i="2"/>
  <c r="AJ14" i="2"/>
  <c r="AC17" i="2"/>
  <c r="N21" i="2"/>
  <c r="AE17" i="2"/>
  <c r="Z77" i="2"/>
  <c r="P78" i="2"/>
  <c r="AE89" i="2"/>
  <c r="N29" i="2"/>
  <c r="O28" i="2"/>
  <c r="N67" i="2"/>
  <c r="F25" i="2"/>
  <c r="P74" i="2"/>
  <c r="Q13" i="2"/>
  <c r="Q71" i="2"/>
  <c r="P17" i="2"/>
  <c r="N28" i="2"/>
  <c r="E9" i="2"/>
  <c r="AA77" i="2"/>
  <c r="T16" i="2"/>
  <c r="L85" i="2"/>
  <c r="L70" i="2"/>
  <c r="S8" i="2"/>
  <c r="M75" i="2"/>
  <c r="AD13" i="2"/>
  <c r="E82" i="2"/>
  <c r="AG66" i="2"/>
  <c r="F28" i="2"/>
  <c r="AF79" i="2"/>
  <c r="R76" i="2"/>
  <c r="AM76" i="2"/>
  <c r="AF82" i="2"/>
  <c r="AI68" i="2"/>
  <c r="F15" i="2"/>
  <c r="R84" i="2"/>
  <c r="G70" i="2"/>
  <c r="R69" i="2"/>
  <c r="Y6" i="2"/>
  <c r="S20" i="2"/>
  <c r="AE77" i="2"/>
  <c r="AK5" i="2"/>
  <c r="Q11" i="2"/>
  <c r="AI19" i="2"/>
  <c r="H27" i="2"/>
  <c r="AH18" i="2"/>
  <c r="J87" i="2"/>
  <c r="Q24" i="2"/>
  <c r="AJ76" i="2"/>
  <c r="AL89" i="2"/>
  <c r="H21" i="2"/>
  <c r="E13" i="2"/>
  <c r="J82" i="2"/>
  <c r="L73" i="2"/>
  <c r="T83" i="2"/>
  <c r="AF11" i="2"/>
  <c r="Y28" i="2"/>
  <c r="X13" i="2"/>
  <c r="AH66" i="2"/>
  <c r="I79" i="2"/>
  <c r="AC16" i="2"/>
  <c r="AB77" i="2"/>
  <c r="P84" i="2"/>
  <c r="Q7" i="2"/>
  <c r="AK80" i="2"/>
  <c r="AA75" i="2"/>
  <c r="E24" i="2"/>
  <c r="AE7" i="2"/>
  <c r="K75" i="2"/>
  <c r="K9" i="2"/>
  <c r="P66" i="2"/>
  <c r="AA81" i="2"/>
  <c r="AL7" i="2"/>
  <c r="AJ25" i="2"/>
  <c r="AB8" i="2"/>
  <c r="AG86" i="2"/>
  <c r="AL71" i="2"/>
  <c r="G16" i="2"/>
  <c r="D76" i="2"/>
  <c r="AD23" i="2"/>
  <c r="T12" i="2"/>
  <c r="AG17" i="2"/>
  <c r="U70" i="2"/>
  <c r="Q22" i="2"/>
  <c r="AE8" i="2"/>
  <c r="AF5" i="2"/>
  <c r="N18" i="2"/>
  <c r="Q15" i="2"/>
  <c r="AJ7" i="2"/>
  <c r="AJ66" i="2"/>
  <c r="AH85" i="2"/>
  <c r="R77" i="2"/>
  <c r="AK18" i="2"/>
  <c r="X24" i="2"/>
  <c r="AA10" i="2"/>
  <c r="AD6" i="2"/>
  <c r="K25" i="2"/>
  <c r="AA69" i="2"/>
  <c r="N86" i="2"/>
  <c r="AH14" i="2"/>
  <c r="AF26" i="2"/>
  <c r="Z56" i="2"/>
  <c r="AM83" i="2"/>
  <c r="M26" i="2"/>
  <c r="Y67" i="2"/>
  <c r="M19" i="2"/>
  <c r="AF13" i="2"/>
  <c r="Z84" i="2"/>
  <c r="U79" i="2"/>
  <c r="AF85" i="2"/>
  <c r="AB18" i="2"/>
  <c r="P83" i="2"/>
  <c r="AM57" i="2"/>
  <c r="AL77" i="2"/>
  <c r="T87" i="2"/>
  <c r="AH77" i="2"/>
  <c r="F13" i="2"/>
  <c r="AI70" i="2"/>
  <c r="U84" i="2"/>
  <c r="V70" i="2"/>
  <c r="L6" i="2"/>
  <c r="K67" i="2"/>
  <c r="X28" i="2"/>
  <c r="X9" i="2"/>
  <c r="T11" i="2"/>
  <c r="G83" i="2"/>
  <c r="Y87" i="2"/>
  <c r="N77" i="2"/>
  <c r="Z24" i="2"/>
  <c r="K15" i="2"/>
  <c r="F9" i="2"/>
  <c r="M13" i="2"/>
  <c r="AA76" i="2"/>
  <c r="AE84" i="2"/>
  <c r="AM6" i="2"/>
  <c r="M9" i="2"/>
  <c r="AJ80" i="2"/>
  <c r="S22" i="2"/>
  <c r="V11" i="2"/>
  <c r="AK16" i="2"/>
  <c r="AG16" i="2"/>
  <c r="AG18" i="2"/>
  <c r="AD81" i="2"/>
  <c r="AI79" i="2"/>
  <c r="I89" i="2"/>
  <c r="Y17" i="2"/>
  <c r="G55" i="2"/>
  <c r="Y19" i="2"/>
  <c r="AA78" i="2"/>
  <c r="W88" i="2"/>
  <c r="E69" i="2"/>
  <c r="AG85" i="2"/>
  <c r="T9" i="2"/>
  <c r="S83" i="2"/>
  <c r="X12" i="2"/>
  <c r="AH86" i="2"/>
  <c r="I14" i="2"/>
  <c r="N72" i="2"/>
  <c r="AD84" i="2"/>
  <c r="G7" i="2"/>
  <c r="E78" i="2"/>
  <c r="AE75" i="2"/>
  <c r="F7" i="2"/>
  <c r="T74" i="2"/>
  <c r="Q12" i="2"/>
  <c r="E11" i="2"/>
  <c r="V18" i="2"/>
  <c r="J80" i="2"/>
  <c r="AL24" i="2"/>
  <c r="V72" i="2"/>
  <c r="I12" i="2"/>
  <c r="O70" i="2"/>
  <c r="AD73" i="2"/>
  <c r="R27" i="2"/>
  <c r="Q29" i="2"/>
  <c r="N13" i="2"/>
  <c r="W70" i="2"/>
  <c r="AC25" i="2"/>
  <c r="K23" i="2"/>
  <c r="AI65" i="2"/>
  <c r="O72" i="2"/>
  <c r="V21" i="2"/>
  <c r="AB72" i="2"/>
  <c r="AB17" i="2"/>
  <c r="Z21" i="2"/>
  <c r="R88" i="2"/>
  <c r="D21" i="2"/>
  <c r="J86" i="2"/>
  <c r="AG12" i="2"/>
  <c r="J75" i="2"/>
  <c r="Q14" i="2"/>
  <c r="H18" i="2"/>
  <c r="H80" i="2"/>
  <c r="AK75" i="2"/>
  <c r="Z70" i="2"/>
  <c r="Q75" i="2"/>
  <c r="U72" i="2"/>
  <c r="D89" i="2"/>
  <c r="AI14" i="2"/>
  <c r="R75" i="2"/>
  <c r="AL68" i="2"/>
  <c r="W75" i="2"/>
  <c r="O6" i="2"/>
  <c r="AF78" i="2"/>
  <c r="Z89" i="2"/>
  <c r="AB13" i="2"/>
  <c r="AE14" i="2"/>
  <c r="AJ70" i="2"/>
  <c r="AL28" i="2"/>
  <c r="P82" i="2"/>
  <c r="J67" i="2"/>
  <c r="AH89" i="2"/>
  <c r="Q81" i="2"/>
  <c r="I19" i="2"/>
  <c r="N7" i="2"/>
  <c r="J29" i="2"/>
  <c r="AI89" i="2"/>
  <c r="P71" i="2"/>
  <c r="S82" i="2"/>
  <c r="O80" i="2"/>
  <c r="R67" i="2"/>
  <c r="R8" i="2"/>
  <c r="AB46" i="2"/>
  <c r="Y73" i="2"/>
  <c r="AB25" i="2"/>
  <c r="Y8" i="2"/>
  <c r="AG14" i="2"/>
  <c r="AJ11" i="2"/>
  <c r="R83" i="2"/>
  <c r="AE6" i="2"/>
  <c r="H89" i="2"/>
  <c r="AA11" i="2"/>
  <c r="AE28" i="2"/>
  <c r="AF70" i="2"/>
  <c r="W12" i="2"/>
  <c r="AM71" i="2"/>
  <c r="AK74" i="2"/>
  <c r="R66" i="2"/>
  <c r="AJ85" i="2"/>
  <c r="Z8" i="2"/>
  <c r="Q68" i="2"/>
  <c r="M18" i="2"/>
  <c r="S9" i="2"/>
  <c r="L65" i="2"/>
  <c r="S81" i="2"/>
  <c r="H19" i="2"/>
  <c r="N26" i="2"/>
  <c r="H75" i="2"/>
  <c r="E88" i="2"/>
  <c r="T22" i="2"/>
  <c r="AG9" i="2"/>
  <c r="AA67" i="2"/>
  <c r="AE25" i="2"/>
  <c r="AK13" i="2"/>
  <c r="E27" i="2"/>
  <c r="AH69" i="2"/>
  <c r="AI6" i="2"/>
  <c r="Y75" i="2"/>
  <c r="I87" i="2"/>
  <c r="AG51" i="2"/>
  <c r="E15" i="2"/>
  <c r="AL87" i="2"/>
  <c r="P28" i="2"/>
  <c r="AH16" i="2"/>
  <c r="M84" i="2"/>
  <c r="U87" i="2"/>
  <c r="Z14" i="2"/>
  <c r="AI17" i="2"/>
  <c r="T68" i="2"/>
  <c r="P16" i="2"/>
  <c r="AL82" i="2"/>
  <c r="X78" i="2"/>
  <c r="AJ27" i="2"/>
  <c r="R80" i="2"/>
  <c r="AI86" i="2"/>
  <c r="W74" i="2"/>
  <c r="AB24" i="2"/>
  <c r="W9" i="2"/>
  <c r="AK79" i="2"/>
  <c r="L67" i="2"/>
  <c r="O15" i="2"/>
  <c r="O11" i="2"/>
  <c r="AL12" i="2"/>
  <c r="M70" i="2"/>
  <c r="AH10" i="2"/>
  <c r="AK84" i="2"/>
  <c r="I69" i="2"/>
  <c r="AB74" i="2"/>
  <c r="H7" i="2"/>
  <c r="AB10" i="2"/>
  <c r="D48" i="2"/>
  <c r="H9" i="2"/>
  <c r="AD29" i="2"/>
  <c r="L78" i="2"/>
  <c r="AL10" i="2"/>
  <c r="AM12" i="2"/>
  <c r="V29" i="2"/>
  <c r="AA18" i="2"/>
  <c r="AG8" i="2"/>
  <c r="I66" i="2"/>
  <c r="Q73" i="2"/>
  <c r="T78" i="2"/>
  <c r="S11" i="2"/>
  <c r="AI80" i="2"/>
  <c r="R24" i="2"/>
  <c r="AD89" i="2"/>
  <c r="J15" i="2"/>
  <c r="AH65" i="2"/>
  <c r="AM16" i="2"/>
  <c r="F22" i="2"/>
  <c r="Y71" i="2"/>
  <c r="S14" i="2"/>
  <c r="E74" i="2"/>
  <c r="AJ23" i="2"/>
  <c r="W79" i="2"/>
  <c r="AL79" i="2"/>
  <c r="P12" i="2"/>
  <c r="AD48" i="2"/>
  <c r="R71" i="2"/>
  <c r="O19" i="2"/>
  <c r="F65" i="2"/>
  <c r="W15" i="2"/>
  <c r="AG77" i="2"/>
  <c r="H22" i="2"/>
  <c r="R82" i="2"/>
  <c r="AI85" i="2"/>
  <c r="O8" i="2"/>
  <c r="AJ86" i="2"/>
  <c r="L14" i="2"/>
  <c r="AG15" i="2"/>
  <c r="W6" i="2"/>
  <c r="P67" i="2"/>
  <c r="T21" i="2"/>
  <c r="P81" i="2"/>
  <c r="Z16" i="2"/>
  <c r="G80" i="2"/>
  <c r="D36" i="2"/>
  <c r="L27" i="2"/>
  <c r="AA70" i="2"/>
  <c r="I27" i="2"/>
  <c r="AK88" i="2"/>
  <c r="P25" i="2"/>
  <c r="J66" i="2"/>
  <c r="Y25" i="2"/>
  <c r="N70" i="2"/>
  <c r="K69" i="2"/>
  <c r="AD82" i="2"/>
  <c r="U19" i="2"/>
  <c r="AA88" i="2"/>
  <c r="I22" i="2"/>
  <c r="Y66" i="2"/>
  <c r="I25" i="2"/>
  <c r="AG75" i="2"/>
  <c r="J88" i="2"/>
  <c r="Y16" i="2"/>
  <c r="AF81" i="2"/>
  <c r="AI27" i="2"/>
  <c r="R15" i="2"/>
  <c r="AE87" i="2"/>
  <c r="Y20" i="2"/>
  <c r="AG67" i="2"/>
  <c r="AE79" i="2"/>
  <c r="H70" i="2"/>
  <c r="H72" i="2"/>
  <c r="E73" i="2"/>
  <c r="K65" i="2"/>
  <c r="J9" i="2"/>
  <c r="Q77" i="2"/>
  <c r="AJ17" i="2"/>
  <c r="AM67" i="2"/>
  <c r="AI71" i="2"/>
  <c r="P80" i="2"/>
  <c r="M25" i="2"/>
  <c r="AE12" i="2"/>
  <c r="E18" i="2"/>
  <c r="Y24" i="2"/>
  <c r="AL78" i="2"/>
  <c r="L29" i="2"/>
  <c r="AL19" i="2"/>
  <c r="AF18" i="2"/>
  <c r="G74" i="2"/>
  <c r="E16" i="2"/>
  <c r="X10" i="2"/>
  <c r="AJ75" i="2"/>
  <c r="R5" i="2"/>
  <c r="W18" i="2"/>
  <c r="AH82" i="2"/>
  <c r="AF76" i="2"/>
  <c r="K82" i="2"/>
  <c r="Z74" i="2"/>
  <c r="S77" i="2"/>
  <c r="T19" i="2"/>
  <c r="AB5" i="2"/>
  <c r="Y80" i="2"/>
  <c r="G88" i="2"/>
  <c r="J12" i="2"/>
  <c r="AC80" i="2"/>
  <c r="AB27" i="2"/>
  <c r="Q21" i="2"/>
  <c r="AE15" i="2"/>
  <c r="AD70" i="2"/>
  <c r="AK19" i="2"/>
  <c r="AI84" i="2"/>
  <c r="AK14" i="2"/>
  <c r="AI69" i="2"/>
  <c r="AD9" i="2"/>
  <c r="AB11" i="2"/>
  <c r="AH25" i="2"/>
  <c r="I20" i="2"/>
  <c r="V5" i="2"/>
  <c r="I85" i="2"/>
  <c r="AM7" i="2"/>
  <c r="P22" i="2"/>
  <c r="X72" i="2"/>
  <c r="AB79" i="2"/>
  <c r="AJ87" i="2"/>
  <c r="Y21" i="2"/>
  <c r="AL66" i="2"/>
  <c r="K89" i="2"/>
  <c r="F21" i="2"/>
  <c r="AE72" i="2"/>
  <c r="AJ82" i="2"/>
  <c r="AB21" i="2"/>
  <c r="AL21" i="2"/>
  <c r="AB29" i="2"/>
  <c r="AH83" i="2"/>
  <c r="G27" i="2"/>
  <c r="N71" i="2"/>
  <c r="F48" i="2"/>
  <c r="W20" i="2"/>
  <c r="AH79" i="2"/>
  <c r="J78" i="2"/>
  <c r="AL6" i="2"/>
  <c r="AB19" i="2"/>
  <c r="S29" i="2"/>
  <c r="G10" i="2"/>
  <c r="Q83" i="2"/>
  <c r="G18" i="2"/>
  <c r="AG68" i="2"/>
  <c r="M77" i="2"/>
  <c r="R11" i="2"/>
  <c r="V15" i="2"/>
  <c r="X15" i="2"/>
  <c r="X17" i="2"/>
  <c r="D75" i="2"/>
  <c r="AL9" i="2"/>
  <c r="H66" i="2"/>
  <c r="T65" i="2"/>
  <c r="E10" i="2"/>
  <c r="M28" i="2"/>
  <c r="K5" i="2"/>
  <c r="T17" i="2"/>
  <c r="G15" i="2"/>
  <c r="G66" i="2"/>
  <c r="H87" i="2"/>
  <c r="AC66" i="2"/>
  <c r="M74" i="2"/>
  <c r="K28" i="2"/>
  <c r="Q16" i="2"/>
  <c r="J7" i="2"/>
  <c r="M79" i="2"/>
  <c r="AF15" i="2"/>
  <c r="H6" i="2"/>
  <c r="Q67" i="2"/>
  <c r="S26" i="2"/>
  <c r="AJ15" i="2"/>
  <c r="V87" i="2"/>
  <c r="AI25" i="2"/>
  <c r="K26" i="2"/>
  <c r="L12" i="2"/>
  <c r="AM86" i="2"/>
  <c r="AL88" i="2"/>
  <c r="AC85" i="2"/>
  <c r="AJ9" i="2"/>
  <c r="F89" i="2"/>
  <c r="AI18" i="2"/>
  <c r="F71" i="2"/>
  <c r="AB80" i="2"/>
  <c r="AL8" i="2"/>
  <c r="J13" i="2"/>
  <c r="AB12" i="2"/>
  <c r="AF80" i="2"/>
  <c r="AG84" i="2"/>
  <c r="P75" i="2"/>
  <c r="AE67" i="2"/>
  <c r="AJ83" i="2"/>
  <c r="AC77" i="2"/>
  <c r="AM77" i="2"/>
  <c r="AF23" i="2"/>
  <c r="D27" i="2"/>
  <c r="AC83" i="2"/>
  <c r="AG80" i="2"/>
  <c r="AE81" i="2"/>
  <c r="P11" i="2"/>
  <c r="Z85" i="2"/>
  <c r="AM26" i="2"/>
  <c r="W23" i="2"/>
  <c r="V10" i="2"/>
  <c r="J25" i="2"/>
  <c r="Y13" i="2"/>
  <c r="AC13" i="2"/>
  <c r="AI7" i="2"/>
  <c r="W82" i="2"/>
  <c r="AL16" i="2"/>
  <c r="K76" i="2"/>
  <c r="Z7" i="2"/>
  <c r="AF6" i="2"/>
  <c r="AM81" i="2"/>
  <c r="S76" i="2"/>
  <c r="AK86" i="2"/>
  <c r="N25" i="2"/>
  <c r="G26" i="2"/>
  <c r="J70" i="2"/>
  <c r="W84" i="2"/>
  <c r="W71" i="2"/>
  <c r="Y84" i="2"/>
  <c r="AI10" i="2"/>
  <c r="P70" i="2"/>
  <c r="E17" i="2"/>
  <c r="AL86" i="2"/>
  <c r="AC22" i="2"/>
  <c r="E20" i="2"/>
  <c r="T81" i="2"/>
  <c r="R74" i="2"/>
  <c r="K86" i="2"/>
  <c r="AM72" i="2"/>
  <c r="R86" i="2"/>
  <c r="Q8" i="2"/>
  <c r="J10" i="2"/>
  <c r="AD69" i="2"/>
  <c r="T86" i="2"/>
  <c r="X76" i="2"/>
  <c r="V23" i="2"/>
  <c r="U9" i="2"/>
  <c r="AC26" i="2"/>
  <c r="U17" i="2"/>
  <c r="T8" i="2"/>
  <c r="N68" i="2"/>
  <c r="AB83" i="2"/>
  <c r="Y70" i="2"/>
  <c r="V86" i="2"/>
  <c r="AH5" i="2"/>
  <c r="AB6" i="2"/>
  <c r="Y88" i="2"/>
  <c r="AA22" i="2"/>
  <c r="AK20" i="2"/>
  <c r="L15" i="2"/>
  <c r="J6" i="2"/>
  <c r="E19" i="2"/>
  <c r="W73" i="2"/>
  <c r="I80" i="2"/>
  <c r="AA6" i="2"/>
  <c r="Q17" i="2"/>
  <c r="AA29" i="2"/>
  <c r="T75" i="2"/>
  <c r="AF28" i="2"/>
  <c r="AI13" i="2"/>
  <c r="Q74" i="2"/>
  <c r="M17" i="2"/>
  <c r="AG88" i="2"/>
  <c r="O10" i="2"/>
  <c r="V88" i="2"/>
  <c r="D7" i="2"/>
  <c r="S10" i="2"/>
  <c r="P18" i="2"/>
  <c r="AA84" i="2"/>
  <c r="AM18" i="2"/>
  <c r="M80" i="2"/>
  <c r="AA7" i="2"/>
  <c r="AH15" i="2"/>
  <c r="S27" i="2"/>
  <c r="AJ26" i="2"/>
  <c r="AD65" i="2"/>
  <c r="D49" i="2"/>
  <c r="AL81" i="2"/>
  <c r="S75" i="2"/>
  <c r="AH9" i="2"/>
  <c r="K79" i="2"/>
  <c r="H29" i="2"/>
  <c r="O76" i="2"/>
  <c r="O82" i="2"/>
  <c r="X80" i="2"/>
  <c r="AJ29" i="2"/>
  <c r="AD28" i="2"/>
  <c r="AG69" i="2"/>
  <c r="AJ24" i="2"/>
  <c r="AA5" i="2"/>
  <c r="Y72" i="2"/>
  <c r="Q26" i="2"/>
  <c r="AE68" i="2"/>
  <c r="U24" i="2"/>
  <c r="AK83" i="2"/>
  <c r="AD22" i="2"/>
  <c r="M15" i="2"/>
  <c r="U28" i="2"/>
  <c r="AJ13" i="2"/>
  <c r="T82" i="2"/>
  <c r="AC6" i="2"/>
  <c r="AM29" i="2"/>
  <c r="E21" i="2"/>
  <c r="N76" i="2"/>
  <c r="G86" i="2"/>
  <c r="U21" i="2"/>
  <c r="Y68" i="2"/>
  <c r="M83" i="2"/>
  <c r="M69" i="2"/>
  <c r="S5" i="2"/>
  <c r="Y9" i="2"/>
  <c r="AL85" i="2"/>
  <c r="V78" i="2"/>
  <c r="Z69" i="2"/>
  <c r="X26" i="2"/>
  <c r="O77" i="2"/>
  <c r="AG10" i="2"/>
  <c r="J77" i="2"/>
  <c r="D88" i="2"/>
  <c r="AD24" i="2"/>
  <c r="AJ72" i="2"/>
  <c r="I13" i="2"/>
  <c r="AD71" i="2"/>
  <c r="L87" i="2"/>
  <c r="F76" i="2"/>
  <c r="G67" i="2"/>
  <c r="U81" i="2"/>
  <c r="F68" i="2"/>
  <c r="F82" i="2"/>
  <c r="P77" i="2"/>
  <c r="AI21" i="2"/>
  <c r="P20" i="2"/>
  <c r="AK7" i="2"/>
  <c r="H24" i="2"/>
  <c r="AH12" i="2"/>
  <c r="W65" i="2"/>
  <c r="AJ78" i="2"/>
  <c r="N27" i="2"/>
  <c r="AH8" i="2"/>
  <c r="AK23" i="2"/>
  <c r="S84" i="2"/>
  <c r="AK10" i="2"/>
  <c r="AF20" i="2"/>
  <c r="F27" i="2"/>
  <c r="AH22" i="2"/>
  <c r="R72" i="2"/>
  <c r="AI73" i="2"/>
  <c r="V20" i="2"/>
  <c r="AE22" i="2"/>
  <c r="X77" i="2"/>
  <c r="AF87" i="2"/>
  <c r="U6" i="2"/>
  <c r="AG83" i="2"/>
  <c r="AK87" i="2"/>
  <c r="AA16" i="2"/>
  <c r="H85" i="2"/>
  <c r="Z11" i="2"/>
  <c r="E84" i="2"/>
  <c r="AI81" i="2"/>
  <c r="AM13" i="2"/>
  <c r="G14" i="2"/>
  <c r="AM69" i="2"/>
  <c r="U78" i="2"/>
  <c r="T72" i="2"/>
  <c r="AD10" i="2"/>
  <c r="AF8" i="2"/>
  <c r="AA23" i="2"/>
  <c r="D24" i="2"/>
  <c r="U67" i="2"/>
  <c r="D9" i="2"/>
  <c r="E28" i="2"/>
  <c r="E79" i="2"/>
  <c r="R16" i="2"/>
  <c r="AI66" i="2"/>
  <c r="AI78" i="2"/>
  <c r="I65" i="2"/>
  <c r="F85" i="2"/>
  <c r="AA25" i="2"/>
  <c r="AG5" i="2"/>
  <c r="AC10" i="2"/>
  <c r="Z18" i="2"/>
  <c r="T20" i="2"/>
  <c r="G81" i="2"/>
  <c r="F67" i="2"/>
  <c r="AH20" i="2"/>
  <c r="AF19" i="2"/>
  <c r="AC14" i="2"/>
  <c r="AG7" i="2"/>
  <c r="P79" i="2"/>
  <c r="AB73" i="2"/>
  <c r="AH29" i="2"/>
  <c r="AK68" i="2"/>
  <c r="S21" i="2"/>
  <c r="AB14" i="2"/>
  <c r="H71" i="2"/>
  <c r="AE11" i="2"/>
  <c r="AD79" i="2"/>
  <c r="Z65" i="2"/>
  <c r="AL14" i="2"/>
  <c r="V85" i="2"/>
  <c r="H83" i="2"/>
  <c r="Q66" i="2"/>
  <c r="AG81" i="2"/>
  <c r="W66" i="2"/>
  <c r="H86" i="2"/>
  <c r="R85" i="2"/>
  <c r="I23" i="2"/>
  <c r="J76" i="2"/>
  <c r="L86" i="2"/>
  <c r="H12" i="2"/>
  <c r="Q9" i="2"/>
  <c r="AK12" i="2"/>
  <c r="Q70" i="2"/>
  <c r="AG11" i="2"/>
  <c r="I81" i="2"/>
  <c r="AB75" i="2"/>
  <c r="M8" i="2"/>
  <c r="AE82" i="2"/>
  <c r="L89" i="2"/>
  <c r="T89" i="2"/>
  <c r="K80" i="2"/>
  <c r="AD17" i="2"/>
  <c r="O87" i="2"/>
  <c r="AB70" i="2"/>
  <c r="Y5" i="2"/>
  <c r="AH80" i="2"/>
  <c r="AH84" i="2"/>
  <c r="AI88" i="2"/>
  <c r="AE5" i="2"/>
  <c r="AK22" i="2"/>
  <c r="P15" i="2"/>
  <c r="J89" i="2"/>
  <c r="K71" i="2"/>
  <c r="AK8" i="2"/>
  <c r="AK26" i="2"/>
  <c r="V17" i="2"/>
  <c r="I84" i="2"/>
  <c r="X85" i="2"/>
  <c r="AJ21" i="2"/>
  <c r="AC12" i="2"/>
  <c r="N73" i="2"/>
  <c r="H17" i="2"/>
  <c r="W11" i="2"/>
  <c r="AC88" i="2"/>
  <c r="AH87" i="2"/>
  <c r="F6" i="2"/>
  <c r="AL22" i="2"/>
  <c r="AH70" i="2"/>
  <c r="P88" i="2"/>
  <c r="N78" i="2"/>
  <c r="U26" i="2"/>
  <c r="AK89" i="2"/>
  <c r="P68" i="2"/>
  <c r="G85" i="2"/>
  <c r="H28" i="2"/>
  <c r="AK67" i="2"/>
  <c r="AC68" i="2"/>
  <c r="AM80" i="2"/>
  <c r="AM74" i="2"/>
  <c r="O74" i="2"/>
  <c r="P21" i="2"/>
  <c r="AH75" i="2"/>
  <c r="AD67" i="2"/>
  <c r="AI12" i="2"/>
  <c r="D59" i="2"/>
  <c r="G8" i="2"/>
  <c r="AF74" i="2"/>
  <c r="R81" i="2"/>
  <c r="L28" i="2"/>
  <c r="AD14" i="2"/>
  <c r="Y29" i="2"/>
  <c r="AD5" i="2"/>
  <c r="D17" i="2"/>
  <c r="AL70" i="2"/>
  <c r="AA12" i="2"/>
  <c r="AA74" i="2"/>
  <c r="AM14" i="2"/>
  <c r="P8" i="2"/>
  <c r="AD25" i="2"/>
  <c r="P27" i="2"/>
  <c r="AF65" i="2"/>
  <c r="AA65" i="2"/>
  <c r="U88" i="2"/>
  <c r="AE80" i="2"/>
  <c r="O18" i="2"/>
  <c r="V82" i="2"/>
  <c r="K66" i="2"/>
  <c r="E29" i="2"/>
  <c r="AA86" i="2"/>
  <c r="J69" i="2"/>
  <c r="L81" i="2"/>
  <c r="AF9" i="2"/>
  <c r="I5" i="2"/>
  <c r="M85" i="2"/>
  <c r="AA13" i="2"/>
  <c r="D52" i="2"/>
  <c r="T6" i="2"/>
  <c r="V12" i="2"/>
  <c r="W5" i="2"/>
  <c r="AI24" i="2"/>
  <c r="M67" i="2"/>
  <c r="AH21" i="2"/>
  <c r="L13" i="2"/>
  <c r="M66" i="2"/>
  <c r="AG23" i="2"/>
  <c r="AD74" i="2"/>
  <c r="Q78" i="2"/>
  <c r="O88" i="2"/>
  <c r="E66" i="2"/>
  <c r="R25" i="2"/>
  <c r="AE13" i="2"/>
  <c r="G82" i="2"/>
  <c r="AL80" i="2"/>
  <c r="P7" i="2"/>
  <c r="X19" i="2"/>
  <c r="U12" i="2"/>
  <c r="S71" i="2"/>
  <c r="L5" i="2"/>
  <c r="AF12" i="2"/>
  <c r="M71" i="2"/>
  <c r="Q85" i="2"/>
  <c r="L66" i="2"/>
  <c r="J85" i="2"/>
  <c r="Z6" i="2"/>
  <c r="AD72" i="2"/>
  <c r="W72" i="2"/>
  <c r="X14" i="2"/>
  <c r="AM66" i="2"/>
  <c r="AM78" i="2"/>
  <c r="AH13" i="2"/>
  <c r="D44" i="2"/>
  <c r="O26" i="2"/>
  <c r="L18" i="2"/>
  <c r="F84" i="2"/>
  <c r="G84" i="2"/>
  <c r="AE65" i="2"/>
  <c r="K22" i="2"/>
  <c r="P23" i="2"/>
  <c r="Y10" i="2"/>
  <c r="N88" i="2"/>
  <c r="AA9" i="2"/>
  <c r="N12" i="2"/>
  <c r="P29" i="2"/>
  <c r="Q82" i="2"/>
  <c r="S80" i="2"/>
  <c r="J8" i="2"/>
  <c r="R6" i="2"/>
  <c r="AJ19" i="2"/>
  <c r="O7" i="2"/>
  <c r="R13" i="2"/>
  <c r="I74" i="2"/>
  <c r="AK69" i="2"/>
  <c r="K81" i="2"/>
  <c r="T84" i="2"/>
  <c r="P85" i="2"/>
  <c r="W16" i="2"/>
  <c r="AD66" i="2"/>
  <c r="AF69" i="2"/>
  <c r="AG82" i="2"/>
  <c r="AL29" i="2"/>
  <c r="F20" i="2"/>
  <c r="AL75" i="2"/>
  <c r="W86" i="2"/>
  <c r="J22" i="2"/>
  <c r="P72" i="2"/>
  <c r="AK21" i="2"/>
  <c r="Z80" i="2"/>
  <c r="J11" i="2"/>
  <c r="M73" i="2"/>
  <c r="I6" i="2"/>
  <c r="W13" i="2"/>
  <c r="N85" i="2"/>
  <c r="I9" i="2"/>
  <c r="Z88" i="2"/>
  <c r="J20" i="2"/>
  <c r="AJ8" i="2"/>
  <c r="W14" i="2"/>
  <c r="AE71" i="2"/>
  <c r="AK36" i="2"/>
  <c r="AC69" i="2"/>
  <c r="K78" i="2"/>
  <c r="O5" i="2"/>
  <c r="K73" i="2"/>
  <c r="O81" i="2"/>
  <c r="AG79" i="2"/>
  <c r="AB7" i="2"/>
  <c r="Q79" i="2"/>
  <c r="K27" i="2"/>
  <c r="S28" i="2"/>
  <c r="T26" i="2"/>
  <c r="N16" i="2"/>
  <c r="U27" i="2"/>
  <c r="U15" i="2"/>
  <c r="R9" i="2"/>
  <c r="G17" i="2"/>
  <c r="AB89" i="2"/>
  <c r="AM9" i="2"/>
  <c r="X89" i="2"/>
  <c r="F66" i="2"/>
  <c r="V71" i="2"/>
  <c r="AD20" i="2"/>
  <c r="AB26" i="2"/>
  <c r="X21" i="2"/>
  <c r="Q89" i="2"/>
  <c r="E8" i="2"/>
  <c r="S74" i="2"/>
  <c r="G69" i="2"/>
  <c r="AA20" i="2"/>
  <c r="AI5" i="2"/>
  <c r="Z23" i="2"/>
  <c r="W22" i="2"/>
  <c r="K77" i="2"/>
  <c r="AM87" i="2"/>
  <c r="Z19" i="2"/>
  <c r="O73" i="2"/>
  <c r="F70" i="2"/>
  <c r="D28" i="2"/>
  <c r="L10" i="2"/>
  <c r="M5" i="2"/>
  <c r="AJ5" i="2"/>
  <c r="D77" i="2"/>
  <c r="S18" i="2"/>
  <c r="Z83" i="2"/>
  <c r="N19" i="2"/>
  <c r="AL26" i="2"/>
  <c r="AA14" i="2"/>
  <c r="H8" i="2"/>
  <c r="E67" i="2"/>
  <c r="T80" i="2"/>
  <c r="AA8" i="2"/>
  <c r="AE85" i="2"/>
  <c r="AD19" i="2"/>
  <c r="AG26" i="2"/>
  <c r="AM84" i="2"/>
  <c r="Z79" i="2"/>
  <c r="AE66" i="2"/>
  <c r="L7" i="2"/>
  <c r="R73" i="2"/>
  <c r="AM20" i="2"/>
  <c r="R18" i="2"/>
  <c r="Y76" i="2"/>
  <c r="G73" i="2"/>
  <c r="Q25" i="2"/>
  <c r="T77" i="2"/>
  <c r="G75" i="2"/>
  <c r="Y81" i="2"/>
  <c r="F81" i="2"/>
  <c r="S78" i="2"/>
  <c r="L8" i="2"/>
  <c r="D82" i="2"/>
  <c r="H84" i="2"/>
  <c r="H78" i="2"/>
  <c r="T71" i="2"/>
  <c r="W21" i="2"/>
  <c r="N24" i="2"/>
  <c r="AG13" i="2"/>
  <c r="AG29" i="2"/>
  <c r="R68" i="2"/>
  <c r="R26" i="2"/>
  <c r="M10" i="2"/>
  <c r="Q86" i="2"/>
  <c r="AJ89" i="2"/>
  <c r="AE16" i="2"/>
  <c r="R87" i="2"/>
  <c r="AE86" i="2"/>
  <c r="Z81" i="2"/>
  <c r="AA89" i="2"/>
  <c r="P10" i="2"/>
  <c r="J65" i="2"/>
  <c r="AI15" i="2"/>
  <c r="J16" i="2"/>
  <c r="K84" i="2"/>
  <c r="J19" i="2"/>
  <c r="L24" i="2"/>
  <c r="N81" i="2"/>
  <c r="Y86" i="2"/>
  <c r="I78" i="2"/>
  <c r="P26" i="2"/>
  <c r="V67" i="2"/>
  <c r="AB76" i="2"/>
  <c r="V79" i="2"/>
  <c r="J21" i="2"/>
  <c r="AG6" i="2"/>
  <c r="AA15" i="2"/>
  <c r="AJ81" i="2"/>
  <c r="V77" i="2"/>
  <c r="AF25" i="2"/>
  <c r="Z10" i="2"/>
  <c r="F83" i="2"/>
  <c r="AF89" i="2"/>
  <c r="H81" i="2"/>
  <c r="F5" i="2"/>
  <c r="H88" i="2"/>
  <c r="AC28" i="2"/>
  <c r="AJ73" i="2"/>
  <c r="AC5" i="2"/>
  <c r="Z87" i="2"/>
  <c r="T5" i="2"/>
  <c r="AD78" i="2"/>
  <c r="P14" i="2"/>
  <c r="U65" i="2"/>
  <c r="U86" i="2"/>
  <c r="L80" i="2"/>
  <c r="M81" i="2"/>
  <c r="V7" i="2"/>
  <c r="K7" i="2"/>
  <c r="AK85" i="2"/>
  <c r="AM21" i="2"/>
  <c r="K16" i="2"/>
  <c r="Y69" i="2"/>
  <c r="U13" i="2"/>
  <c r="D68" i="2"/>
  <c r="E5" i="2"/>
  <c r="AE10" i="2"/>
  <c r="U71" i="2"/>
  <c r="AH28" i="2"/>
  <c r="AL65" i="2"/>
  <c r="U25" i="2"/>
  <c r="N14" i="2"/>
  <c r="R10" i="2"/>
  <c r="AI72" i="2"/>
  <c r="O84" i="2"/>
  <c r="AM75" i="2"/>
  <c r="R29" i="2"/>
  <c r="AI29" i="2"/>
  <c r="W8" i="2"/>
  <c r="R70" i="2"/>
  <c r="E77" i="2"/>
  <c r="R12" i="2"/>
  <c r="T27" i="2"/>
  <c r="Y79" i="2"/>
  <c r="R22" i="2"/>
  <c r="G79" i="2"/>
  <c r="AL25" i="2"/>
  <c r="AF29" i="2"/>
  <c r="J5" i="2"/>
  <c r="L17" i="2"/>
  <c r="K18" i="2"/>
  <c r="Z86" i="2"/>
  <c r="L72" i="2"/>
  <c r="AE29" i="2"/>
  <c r="P87" i="2"/>
  <c r="X68" i="2"/>
  <c r="J81" i="2"/>
  <c r="W78" i="2"/>
  <c r="O13" i="2"/>
  <c r="AB82" i="2"/>
  <c r="T24" i="2"/>
  <c r="J79" i="2"/>
  <c r="AG89" i="2"/>
  <c r="AH72" i="2"/>
  <c r="X25" i="2"/>
  <c r="I7" i="2"/>
  <c r="AK70" i="2"/>
  <c r="W28" i="2"/>
  <c r="AD15" i="2"/>
  <c r="X70" i="2"/>
  <c r="Z78" i="2"/>
  <c r="AL15" i="2"/>
  <c r="Q19" i="2"/>
  <c r="V84" i="2"/>
  <c r="O89" i="2"/>
  <c r="I10" i="2"/>
  <c r="AJ6" i="2"/>
  <c r="W17" i="2"/>
  <c r="D83" i="2"/>
  <c r="AF7" i="2"/>
  <c r="AG28" i="2"/>
  <c r="V89" i="2"/>
  <c r="P65" i="2"/>
  <c r="AC73" i="2"/>
  <c r="Z27" i="2"/>
  <c r="F10" i="2"/>
  <c r="AK82" i="2"/>
  <c r="AE70" i="2"/>
  <c r="AA71" i="2"/>
  <c r="H67" i="2"/>
  <c r="H20" i="2"/>
  <c r="E25" i="2"/>
  <c r="AL11" i="2"/>
  <c r="Q28" i="2"/>
  <c r="AK17" i="2"/>
  <c r="N75" i="2"/>
  <c r="D41" i="2"/>
  <c r="AJ67" i="2"/>
  <c r="AD87" i="2"/>
  <c r="V6" i="2"/>
  <c r="Z20" i="2"/>
  <c r="AF84" i="2"/>
  <c r="AE20" i="2"/>
  <c r="V75" i="2"/>
  <c r="I11" i="2"/>
  <c r="H79" i="2"/>
  <c r="O71" i="2"/>
  <c r="E80" i="2"/>
  <c r="X48" i="2"/>
  <c r="AF14" i="2"/>
  <c r="H16" i="2"/>
  <c r="E83" i="2"/>
  <c r="AE83" i="2"/>
  <c r="R21" i="2"/>
  <c r="W80" i="2"/>
  <c r="Q87" i="2"/>
  <c r="G21" i="2"/>
  <c r="K13" i="2"/>
  <c r="O17" i="2"/>
  <c r="AE88" i="2"/>
  <c r="U10" i="2"/>
  <c r="AC71" i="2"/>
  <c r="AI87" i="2"/>
  <c r="S87" i="2"/>
  <c r="X74" i="2"/>
  <c r="AA66" i="2"/>
  <c r="G76" i="2"/>
  <c r="T18" i="2"/>
  <c r="F8" i="2"/>
  <c r="AB78" i="2"/>
  <c r="K85" i="2"/>
  <c r="AK78" i="2"/>
  <c r="AK73" i="2"/>
  <c r="L23" i="2"/>
  <c r="S16" i="2"/>
  <c r="AJ22" i="2"/>
  <c r="P19" i="2"/>
  <c r="AF71" i="2"/>
  <c r="AE78" i="2"/>
  <c r="AL18" i="2"/>
  <c r="AD83" i="2"/>
  <c r="AJ65" i="2"/>
  <c r="I67" i="2"/>
  <c r="O23" i="2"/>
  <c r="M65" i="2"/>
  <c r="AI82" i="2"/>
  <c r="AC81" i="2"/>
  <c r="Q18" i="2"/>
  <c r="N84" i="2"/>
  <c r="AH6" i="2"/>
  <c r="AC76" i="2"/>
  <c r="M88" i="2"/>
  <c r="AJ77" i="2"/>
  <c r="U5" i="2"/>
  <c r="AI76" i="2"/>
  <c r="AK66" i="2"/>
  <c r="AJ16" i="2"/>
  <c r="L79" i="2"/>
  <c r="G87" i="2"/>
  <c r="L71" i="2"/>
  <c r="AD88" i="2"/>
  <c r="T73" i="2"/>
  <c r="R14" i="2"/>
  <c r="E26" i="2"/>
  <c r="V83" i="2"/>
  <c r="AD27" i="2"/>
  <c r="AH17" i="2"/>
  <c r="K29" i="2"/>
  <c r="J83" i="2"/>
  <c r="T13" i="2"/>
  <c r="W26" i="2"/>
  <c r="AK11" i="2"/>
  <c r="AM28" i="2"/>
  <c r="P24" i="2"/>
  <c r="E75" i="2"/>
  <c r="K88" i="2"/>
  <c r="AL73" i="2"/>
  <c r="AI74" i="2"/>
  <c r="AC74" i="2"/>
  <c r="J71" i="2"/>
  <c r="T85" i="2"/>
  <c r="AK25" i="2"/>
  <c r="U20" i="2"/>
  <c r="M86" i="2"/>
  <c r="Z29" i="2"/>
  <c r="J74" i="2"/>
  <c r="AC29" i="2"/>
  <c r="R28" i="2"/>
  <c r="AG76" i="2"/>
  <c r="AF16" i="2"/>
  <c r="AB58" i="2"/>
  <c r="G24" i="2"/>
  <c r="AD75" i="2"/>
  <c r="Q23" i="2"/>
  <c r="S12" i="2"/>
  <c r="T88" i="2"/>
  <c r="H11" i="2"/>
  <c r="W25" i="2"/>
  <c r="Y12" i="2"/>
  <c r="L76" i="2"/>
  <c r="X22" i="2"/>
  <c r="R17" i="2"/>
  <c r="Y82" i="2"/>
  <c r="O68" i="2"/>
  <c r="L21" i="2"/>
  <c r="AF77" i="2"/>
  <c r="J23" i="2"/>
  <c r="T70" i="2"/>
  <c r="Q20" i="2"/>
  <c r="P35" i="2"/>
  <c r="S25" i="2"/>
  <c r="AH24" i="2"/>
  <c r="AB9" i="2"/>
  <c r="X84" i="2"/>
  <c r="AK77" i="2"/>
  <c r="AG20" i="2"/>
  <c r="R20" i="2"/>
  <c r="U29" i="2"/>
  <c r="H65" i="2"/>
  <c r="AM85" i="2"/>
  <c r="F17" i="2"/>
  <c r="AA87" i="2"/>
  <c r="AI83" i="2"/>
  <c r="AE27" i="2"/>
  <c r="V24" i="2"/>
  <c r="AD8" i="2"/>
  <c r="F78" i="2"/>
  <c r="AK28" i="2"/>
  <c r="V65" i="2"/>
  <c r="AM5" i="2"/>
  <c r="AB68" i="2"/>
  <c r="Q80" i="2"/>
  <c r="I15" i="2"/>
  <c r="D15" i="2"/>
  <c r="V25" i="2"/>
  <c r="U23" i="2"/>
  <c r="W89" i="2"/>
  <c r="AC87" i="2"/>
  <c r="S69" i="2"/>
  <c r="X75" i="2"/>
  <c r="T23" i="2"/>
  <c r="Y78" i="2"/>
  <c r="G23" i="2"/>
  <c r="Z71" i="2"/>
  <c r="J14" i="2"/>
  <c r="O27" i="2"/>
  <c r="AH7" i="2"/>
  <c r="V9" i="2"/>
  <c r="Y74" i="2"/>
  <c r="M16" i="2"/>
  <c r="Y89" i="2"/>
  <c r="S89" i="2"/>
  <c r="AH73" i="2"/>
  <c r="T69" i="2"/>
  <c r="T28" i="2"/>
  <c r="D10" i="2"/>
  <c r="N9" i="2"/>
  <c r="Z66" i="2"/>
  <c r="R78" i="2"/>
  <c r="AG65" i="2"/>
  <c r="K24" i="2"/>
  <c r="F74" i="2"/>
  <c r="AF21" i="2"/>
  <c r="AJ74" i="2"/>
  <c r="G11" i="2"/>
  <c r="AB15" i="2"/>
  <c r="Y7" i="2"/>
  <c r="U69" i="2"/>
  <c r="AE23" i="2"/>
  <c r="Q35" i="2"/>
  <c r="AA28" i="2"/>
  <c r="E72" i="2"/>
  <c r="R7" i="2"/>
  <c r="AL27" i="2"/>
  <c r="I70" i="2"/>
  <c r="AD16" i="2"/>
  <c r="X69" i="2"/>
  <c r="D16" i="2"/>
  <c r="V81" i="2"/>
  <c r="N66" i="2"/>
  <c r="AG27" i="2"/>
  <c r="S15" i="2"/>
  <c r="I77" i="2"/>
  <c r="AC11" i="2"/>
  <c r="S17" i="2"/>
  <c r="N83" i="2"/>
  <c r="E22" i="2"/>
  <c r="AE26" i="2"/>
  <c r="L88" i="2"/>
  <c r="G71" i="2"/>
  <c r="J17" i="2"/>
  <c r="G22" i="2"/>
  <c r="AM17" i="2"/>
  <c r="Q6" i="2"/>
  <c r="K10" i="2"/>
  <c r="AA17" i="2"/>
  <c r="AE18" i="2"/>
  <c r="K74" i="2"/>
  <c r="Y22" i="2"/>
  <c r="O75" i="2"/>
  <c r="W85" i="2"/>
  <c r="L84" i="2"/>
  <c r="AM22" i="2"/>
  <c r="F73" i="2"/>
  <c r="W19" i="2"/>
  <c r="AC65" i="2"/>
  <c r="AL13" i="2"/>
  <c r="H5" i="2"/>
  <c r="M23" i="2"/>
  <c r="X16" i="2"/>
  <c r="AA24" i="2"/>
  <c r="X86" i="2"/>
  <c r="F77" i="2"/>
  <c r="S70" i="2"/>
  <c r="K19" i="2"/>
  <c r="AG70" i="2"/>
  <c r="X88" i="2"/>
  <c r="V28" i="2"/>
  <c r="D42" i="2"/>
  <c r="U8" i="2"/>
  <c r="AI20" i="2"/>
  <c r="F23" i="2"/>
  <c r="H15" i="2"/>
  <c r="AH88" i="2"/>
  <c r="M11" i="2"/>
  <c r="AA82" i="2"/>
  <c r="O22" i="2"/>
  <c r="AD76" i="2"/>
  <c r="N22" i="2"/>
  <c r="AF27" i="2"/>
  <c r="R65" i="2"/>
  <c r="O9" i="2"/>
  <c r="X81" i="2"/>
  <c r="AH67" i="2"/>
  <c r="AK71" i="2"/>
  <c r="W10" i="2"/>
  <c r="G9" i="2"/>
  <c r="H26" i="2"/>
  <c r="AK9" i="2"/>
  <c r="AG25" i="2"/>
  <c r="X83" i="2"/>
  <c r="AM19" i="2"/>
  <c r="I28" i="2"/>
  <c r="U76" i="2"/>
  <c r="V66" i="2"/>
  <c r="AI23" i="2"/>
  <c r="AC53" i="2"/>
  <c r="AF68" i="2"/>
  <c r="AC19" i="2"/>
  <c r="U75" i="2"/>
  <c r="O86" i="2"/>
  <c r="AF10" i="2"/>
  <c r="R79" i="2"/>
  <c r="T14" i="2"/>
  <c r="AD21" i="2"/>
  <c r="L74" i="2"/>
  <c r="Y18" i="2"/>
  <c r="T79" i="2"/>
  <c r="O67" i="2"/>
  <c r="AA68" i="2"/>
  <c r="Q84" i="2"/>
  <c r="D35" i="2"/>
  <c r="AG74" i="2"/>
  <c r="Y85" i="2"/>
  <c r="N17" i="2"/>
  <c r="AC7" i="2"/>
  <c r="K20" i="2"/>
  <c r="W7" i="2"/>
  <c r="K21" i="2"/>
  <c r="D85" i="2"/>
  <c r="AM79" i="2"/>
  <c r="AH78" i="2"/>
  <c r="V16" i="2"/>
  <c r="F80" i="2"/>
  <c r="K12" i="2"/>
  <c r="E76" i="2"/>
  <c r="X66" i="2"/>
  <c r="V13" i="2"/>
  <c r="AF24" i="2"/>
  <c r="F79" i="2"/>
  <c r="AK76" i="2"/>
  <c r="AC86" i="2"/>
  <c r="AA72" i="2"/>
  <c r="S67" i="2"/>
  <c r="I75" i="2"/>
  <c r="M78" i="2"/>
  <c r="AA19" i="2"/>
  <c r="AB66" i="2"/>
  <c r="AE24" i="2"/>
  <c r="K14" i="2"/>
  <c r="N8" i="2"/>
  <c r="S79" i="2"/>
  <c r="P86" i="2"/>
  <c r="M72" i="2"/>
  <c r="H14" i="2"/>
  <c r="S6" i="2"/>
  <c r="AA26" i="2"/>
  <c r="H13" i="2"/>
  <c r="AB69" i="2"/>
  <c r="I29" i="2"/>
  <c r="I76" i="2"/>
  <c r="G28" i="2"/>
  <c r="K6" i="2"/>
  <c r="AD80" i="2"/>
  <c r="I82" i="2"/>
  <c r="O79" i="2"/>
  <c r="Z72" i="2"/>
  <c r="O69" i="2"/>
  <c r="AF17" i="2"/>
  <c r="AJ88" i="2"/>
  <c r="AB20" i="2"/>
  <c r="AD7" i="2"/>
  <c r="G5" i="2"/>
  <c r="Z12" i="2"/>
  <c r="O66" i="2"/>
  <c r="O24" i="2"/>
  <c r="AJ69" i="2"/>
  <c r="D8" i="2"/>
  <c r="F75" i="2"/>
  <c r="Z17" i="2"/>
  <c r="AG71" i="2"/>
  <c r="AK29" i="2"/>
  <c r="L77" i="2"/>
  <c r="J18" i="2"/>
  <c r="AF22" i="2"/>
  <c r="V8" i="2"/>
  <c r="X71" i="2"/>
  <c r="L82" i="2"/>
  <c r="L16" i="2"/>
  <c r="AD77" i="2"/>
  <c r="X29" i="2"/>
  <c r="AD11" i="2"/>
  <c r="E85" i="2"/>
  <c r="AC79" i="2"/>
  <c r="L25" i="2"/>
  <c r="I24" i="2"/>
  <c r="K17" i="2"/>
  <c r="X8" i="2"/>
  <c r="AC89" i="2"/>
  <c r="K83" i="2"/>
  <c r="AE69" i="2"/>
  <c r="X87" i="2"/>
  <c r="Y11" i="2"/>
  <c r="F72" i="2"/>
  <c r="AB65" i="2"/>
  <c r="G29" i="2"/>
  <c r="J72" i="2"/>
  <c r="P69" i="2"/>
  <c r="AJ12" i="2"/>
  <c r="AM10" i="2"/>
  <c r="M27" i="2"/>
  <c r="AI22" i="2"/>
  <c r="W69" i="2"/>
  <c r="Q27" i="2"/>
  <c r="AG72" i="2"/>
  <c r="U18" i="2"/>
  <c r="F12" i="2"/>
  <c r="P89" i="2"/>
  <c r="AC84" i="2"/>
  <c r="N23" i="2"/>
  <c r="AL17" i="2"/>
  <c r="W83" i="2"/>
  <c r="W67" i="2"/>
  <c r="I26" i="2"/>
  <c r="Q69" i="2"/>
  <c r="F14" i="2"/>
  <c r="H69" i="2"/>
  <c r="O83" i="2"/>
  <c r="AI11" i="2"/>
  <c r="I72" i="2"/>
  <c r="T67" i="2"/>
  <c r="X7" i="2"/>
  <c r="AH11" i="2"/>
  <c r="AH74" i="2"/>
  <c r="AH71" i="2"/>
  <c r="Q65" i="2"/>
  <c r="AI77" i="2"/>
  <c r="Q88" i="2"/>
  <c r="T25" i="2"/>
  <c r="AC70" i="2"/>
  <c r="AB81" i="2"/>
  <c r="AA80" i="2"/>
  <c r="AF86" i="2"/>
  <c r="X65" i="2"/>
  <c r="P159" i="1"/>
  <c r="O63" i="2"/>
  <c r="P188" i="1"/>
  <c r="O93" i="2"/>
  <c r="N33" i="2"/>
  <c r="O124" i="2" s="1"/>
  <c r="N3" i="2"/>
  <c r="U115" i="2" a="1"/>
  <c r="G108" i="2" a="1"/>
  <c r="V98" i="2" a="1"/>
  <c r="V106" i="2" a="1"/>
  <c r="AL99" i="2" a="1"/>
  <c r="AB117" i="2" a="1"/>
  <c r="P108" i="2" a="1"/>
  <c r="AA107" i="2" a="1"/>
  <c r="AM106" i="2" a="1"/>
  <c r="R107" i="2" a="1"/>
  <c r="AH107" i="2" a="1"/>
  <c r="N107" i="2" a="1"/>
  <c r="AG115" i="2" a="1"/>
  <c r="T104" i="2" a="1"/>
  <c r="J116" i="2" a="1"/>
  <c r="R105" i="2" a="1"/>
  <c r="AH119" i="2" a="1"/>
  <c r="Y103" i="2" a="1"/>
  <c r="AM101" i="2" a="1"/>
  <c r="H105" i="2" a="1"/>
  <c r="X108" i="2" a="1"/>
  <c r="M100" i="2" a="1"/>
  <c r="AH95" i="2" a="1"/>
  <c r="P97" i="2" a="1"/>
  <c r="AF111" i="2" a="1"/>
  <c r="Q107" i="2" a="1"/>
  <c r="AJ117" i="2" a="1"/>
  <c r="N101" i="2" a="1"/>
  <c r="M107" i="2" a="1"/>
  <c r="Q97" i="2" a="1"/>
  <c r="AM107" i="2" a="1"/>
  <c r="R104" i="2" a="1"/>
  <c r="AG118" i="2" a="1"/>
  <c r="AD101" i="2" a="1"/>
  <c r="AI103" i="2" a="1"/>
  <c r="AI111" i="2" a="1"/>
  <c r="G111" i="2" a="1"/>
  <c r="H101" i="2" a="1"/>
  <c r="L119" i="2" a="1"/>
  <c r="AF104" i="2" a="1"/>
  <c r="L111" i="2" a="1"/>
  <c r="I104" i="2" a="1"/>
  <c r="W116" i="2" a="1"/>
  <c r="Q109" i="2" a="1"/>
  <c r="F96" i="2" a="1"/>
  <c r="Z113" i="2" a="1"/>
  <c r="Z109" i="2" a="1"/>
  <c r="F111" i="2" a="1"/>
  <c r="AJ103" i="2" a="1"/>
  <c r="AK115" i="2" a="1"/>
  <c r="Y109" i="2" a="1"/>
  <c r="X98" i="2" a="1"/>
  <c r="V105" i="2" a="1"/>
  <c r="Q117" i="2" a="1"/>
  <c r="M118" i="2" a="1"/>
  <c r="K118" i="2" a="1"/>
  <c r="L106" i="2" a="1"/>
  <c r="AG95" i="2" a="1"/>
  <c r="E102" i="2" a="1"/>
  <c r="U106" i="2" a="1"/>
  <c r="L104" i="2" a="1"/>
  <c r="F109" i="2" a="1"/>
  <c r="S109" i="2" a="1"/>
  <c r="AD110" i="2" a="1"/>
  <c r="L112" i="2" a="1"/>
  <c r="K113" i="2" a="1"/>
  <c r="Q95" i="2" a="1"/>
  <c r="V113" i="2" a="1"/>
  <c r="Y104" i="2" a="1"/>
  <c r="X111" i="2" a="1"/>
  <c r="P116" i="2" a="1"/>
  <c r="I112" i="2" a="1"/>
  <c r="AE99" i="2" a="1"/>
  <c r="Q99" i="2" a="1"/>
  <c r="AB111" i="2" a="1"/>
  <c r="AC95" i="2" a="1"/>
  <c r="Z107" i="2" a="1"/>
  <c r="AH115" i="2" a="1"/>
  <c r="J96" i="2" a="1"/>
  <c r="T111" i="2" a="1"/>
  <c r="J99" i="2" a="1"/>
  <c r="Y111" i="2" a="1"/>
  <c r="G106" i="2" a="1"/>
  <c r="AM119" i="2" a="1"/>
  <c r="AK111" i="2" a="1"/>
  <c r="U119" i="2" a="1"/>
  <c r="Z97" i="2" a="1"/>
  <c r="AD115" i="2" a="1"/>
  <c r="AM95" i="2" a="1"/>
  <c r="F99" i="2" a="1"/>
  <c r="S96" i="2" a="1"/>
  <c r="U112" i="2" a="1"/>
  <c r="AJ109" i="2" a="1"/>
  <c r="L113" i="2" a="1"/>
  <c r="AA115" i="2" a="1"/>
  <c r="O95" i="2" a="1"/>
  <c r="J114" i="2" a="1"/>
  <c r="AE119" i="2" a="1"/>
  <c r="AF112" i="2" a="1"/>
  <c r="K105" i="2" a="1"/>
  <c r="Y97" i="2" a="1"/>
  <c r="W100" i="2" a="1"/>
  <c r="AL98" i="2" a="1"/>
  <c r="Q111" i="2" a="1"/>
  <c r="AK104" i="2" a="1"/>
  <c r="E118" i="2" a="1"/>
  <c r="F95" i="2" a="1"/>
  <c r="N100" i="2" a="1"/>
  <c r="G104" i="2" a="1"/>
  <c r="AI99" i="2" a="1"/>
  <c r="F101" i="2" a="1"/>
  <c r="J100" i="2" a="1"/>
  <c r="K116" i="2" a="1"/>
  <c r="AD95" i="2" a="1"/>
  <c r="AG99" i="2" a="1"/>
  <c r="T112" i="2" a="1"/>
  <c r="AL115" i="2" a="1"/>
  <c r="L117" i="2" a="1"/>
  <c r="W95" i="2" a="1"/>
  <c r="E109" i="2" a="1"/>
  <c r="F97" i="2" a="1"/>
  <c r="J106" i="2" a="1"/>
  <c r="T119" i="2" a="1"/>
  <c r="J119" i="2" a="1"/>
  <c r="AC118" i="2" a="1"/>
  <c r="AK97" i="2" a="1"/>
  <c r="R111" i="2" a="1"/>
  <c r="M96" i="2" a="1"/>
  <c r="AM96" i="2" a="1"/>
  <c r="N118" i="2" a="1"/>
  <c r="AK99" i="2" a="1"/>
  <c r="V101" i="2" a="1"/>
  <c r="K107" i="2" a="1"/>
  <c r="AE96" i="2" a="1"/>
  <c r="S108" i="2" a="1"/>
  <c r="K114" i="2" a="1"/>
  <c r="J111" i="2" a="1"/>
  <c r="AD113" i="2" a="1"/>
  <c r="AJ107" i="2" a="1"/>
  <c r="AL103" i="2" a="1"/>
  <c r="AG106" i="2" a="1"/>
  <c r="W119" i="2" a="1"/>
  <c r="V96" i="2" a="1"/>
  <c r="AK106" i="2" a="1"/>
  <c r="AJ99" i="2" a="1"/>
  <c r="W99" i="2" a="1"/>
  <c r="AI107" i="2" a="1"/>
  <c r="W111" i="2" a="1"/>
  <c r="I117" i="2" a="1"/>
  <c r="AB109" i="2" a="1"/>
  <c r="R115" i="2" a="1"/>
  <c r="X119" i="2" a="1"/>
  <c r="W97" i="2" a="1"/>
  <c r="F116" i="2" a="1"/>
  <c r="AJ114" i="2" a="1"/>
  <c r="G119" i="2" a="1"/>
  <c r="E111" i="2" a="1"/>
  <c r="AE106" i="2" a="1"/>
  <c r="E116" i="2" a="1"/>
  <c r="AF105" i="2" a="1"/>
  <c r="AF102" i="2" a="1"/>
  <c r="P103" i="2" a="1"/>
  <c r="E119" i="2" a="1"/>
  <c r="N110" i="2" a="1"/>
  <c r="AM112" i="2" a="1"/>
  <c r="Q106" i="2" a="1"/>
  <c r="L115" i="2" a="1"/>
  <c r="AI98" i="2" a="1"/>
  <c r="AI100" i="2" a="1"/>
  <c r="S113" i="2" a="1"/>
  <c r="J105" i="2" a="1"/>
  <c r="W105" i="2" a="1"/>
  <c r="R96" i="2" a="1"/>
  <c r="AL117" i="2" a="1"/>
  <c r="R110" i="2" a="1"/>
  <c r="AK114" i="2" a="1"/>
  <c r="P111" i="2" a="1"/>
  <c r="K99" i="2" a="1"/>
  <c r="AM97" i="2" a="1"/>
  <c r="Y110" i="2" a="1"/>
  <c r="AL96" i="2" a="1"/>
  <c r="G96" i="2" a="1"/>
  <c r="AB110" i="2" a="1"/>
  <c r="W114" i="2" a="1"/>
  <c r="AM102" i="2" a="1"/>
  <c r="N98" i="2" a="1"/>
  <c r="W103" i="2" a="1"/>
  <c r="V118" i="2" a="1"/>
  <c r="V108" i="2" a="1"/>
  <c r="F106" i="2" a="1"/>
  <c r="AJ108" i="2" a="1"/>
  <c r="AD109" i="2" a="1"/>
  <c r="L116" i="2" a="1"/>
  <c r="K110" i="2" a="1"/>
  <c r="K101" i="2" a="1"/>
  <c r="AH117" i="2" a="1"/>
  <c r="AC98" i="2" a="1"/>
  <c r="AF95" i="2" a="1"/>
  <c r="S101" i="2" a="1"/>
  <c r="AM108" i="2" a="1"/>
  <c r="K111" i="2" a="1"/>
  <c r="P102" i="2" a="1"/>
  <c r="AM117" i="2" a="1"/>
  <c r="Q116" i="2" a="1"/>
  <c r="AJ111" i="2" a="1"/>
  <c r="Z117" i="2" a="1"/>
  <c r="AI102" i="2" a="1"/>
  <c r="G109" i="2" a="1"/>
  <c r="W108" i="2" a="1"/>
  <c r="X100" i="2" a="1"/>
  <c r="V119" i="2" a="1"/>
  <c r="H109" i="2" a="1"/>
  <c r="AB108" i="2" a="1"/>
  <c r="AJ95" i="2" a="1"/>
  <c r="AI104" i="2" a="1"/>
  <c r="X114" i="2" a="1"/>
  <c r="AC117" i="2" a="1"/>
  <c r="F104" i="2" a="1"/>
  <c r="N113" i="2" a="1"/>
  <c r="K104" i="2" a="1"/>
  <c r="AH97" i="2" a="1"/>
  <c r="T109" i="2" a="1"/>
  <c r="AC116" i="2" a="1"/>
  <c r="M102" i="2" a="1"/>
  <c r="O109" i="2" a="1"/>
  <c r="AD107" i="2" a="1"/>
  <c r="X117" i="2" a="1"/>
  <c r="Q118" i="2" a="1"/>
  <c r="J113" i="2" a="1"/>
  <c r="L118" i="2" a="1"/>
  <c r="AG101" i="2" a="1"/>
  <c r="Z106" i="2" a="1"/>
  <c r="Y117" i="2" a="1"/>
  <c r="AL112" i="2" a="1"/>
  <c r="G115" i="2" a="1"/>
  <c r="AM114" i="2" a="1"/>
  <c r="AE108" i="2" a="1"/>
  <c r="X101" i="2" a="1"/>
  <c r="AB116" i="2" a="1"/>
  <c r="Y107" i="2" a="1"/>
  <c r="M119" i="2" a="1"/>
  <c r="AG103" i="2" a="1"/>
  <c r="AF97" i="2" a="1"/>
  <c r="Y95" i="2" a="1"/>
  <c r="I103" i="2" a="1"/>
  <c r="AC97" i="2" a="1"/>
  <c r="G107" i="2" a="1"/>
  <c r="M117" i="2" a="1"/>
  <c r="L100" i="2" a="1"/>
  <c r="J117" i="2" a="1"/>
  <c r="AH96" i="2" a="1"/>
  <c r="P96" i="2" a="1"/>
  <c r="U100" i="2" a="1"/>
  <c r="U114" i="2" a="1"/>
  <c r="AD111" i="2" a="1"/>
  <c r="AJ115" i="2" a="1"/>
  <c r="AI116" i="2" a="1"/>
  <c r="I99" i="2" a="1"/>
  <c r="Y101" i="2" a="1"/>
  <c r="AG107" i="2" a="1"/>
  <c r="AD112" i="2" a="1"/>
  <c r="AE117" i="2" a="1"/>
  <c r="AI101" i="2" a="1"/>
  <c r="G118" i="2" a="1"/>
  <c r="K119" i="2" a="1"/>
  <c r="AH109" i="2" a="1"/>
  <c r="H117" i="2" a="1"/>
  <c r="V117" i="2" a="1"/>
  <c r="AC113" i="2" a="1"/>
  <c r="W112" i="2" a="1"/>
  <c r="W101" i="2" a="1"/>
  <c r="R116" i="2" a="1"/>
  <c r="AB113" i="2" a="1"/>
  <c r="I110" i="2" a="1"/>
  <c r="AL111" i="2" a="1"/>
  <c r="Z99" i="2" a="1"/>
  <c r="G97" i="2" a="1"/>
  <c r="X107" i="2" a="1"/>
  <c r="AM99" i="2" a="1"/>
  <c r="AI96" i="2" a="1"/>
  <c r="Z95" i="2" a="1"/>
  <c r="AM110" i="2" a="1"/>
  <c r="AA95" i="2" a="1"/>
  <c r="M115" i="2" a="1"/>
  <c r="AD104" i="2" a="1"/>
  <c r="T114" i="2" a="1"/>
  <c r="AE101" i="2" a="1"/>
  <c r="R103" i="2" a="1"/>
  <c r="AJ119" i="2" a="1"/>
  <c r="V107" i="2" a="1"/>
  <c r="Y99" i="2" a="1"/>
  <c r="O114" i="2" a="1"/>
  <c r="Z108" i="2" a="1"/>
  <c r="P95" i="2" a="1"/>
  <c r="O101" i="2" a="1"/>
  <c r="K115" i="2" a="1"/>
  <c r="I97" i="2" a="1"/>
  <c r="AI106" i="2" a="1"/>
  <c r="AC104" i="2" a="1"/>
  <c r="Y112" i="2" a="1"/>
  <c r="AK107" i="2" a="1"/>
  <c r="F108" i="2" a="1"/>
  <c r="S99" i="2" a="1"/>
  <c r="Y119" i="2" a="1"/>
  <c r="I100" i="2" a="1"/>
  <c r="AK101" i="2" a="1"/>
  <c r="O97" i="2" a="1"/>
  <c r="AM109" i="2" a="1"/>
  <c r="AA102" i="2" a="1"/>
  <c r="Z102" i="2" a="1"/>
  <c r="F105" i="2" a="1"/>
  <c r="AG102" i="2" a="1"/>
  <c r="H99" i="2" a="1"/>
  <c r="AH103" i="2" a="1"/>
  <c r="F107" i="2" a="1"/>
  <c r="Q114" i="2" a="1"/>
  <c r="AB95" i="2" a="1"/>
  <c r="P98" i="2" a="1"/>
  <c r="Z96" i="2" a="1"/>
  <c r="AH104" i="2" a="1"/>
  <c r="Q102" i="2" a="1"/>
  <c r="V110" i="2" a="1"/>
  <c r="AM113" i="2" a="1"/>
  <c r="AL105" i="2" a="1"/>
  <c r="P117" i="2" a="1"/>
  <c r="R95" i="2" a="1"/>
  <c r="AH106" i="2" a="1"/>
  <c r="AA109" i="2" a="1"/>
  <c r="H103" i="2" a="1"/>
  <c r="AF113" i="2" a="1"/>
  <c r="AL113" i="2" a="1"/>
  <c r="AL97" i="2" a="1"/>
  <c r="L105" i="2" a="1"/>
  <c r="AD116" i="2" a="1"/>
  <c r="I98" i="2" a="1"/>
  <c r="I116" i="2" a="1"/>
  <c r="AM100" i="2" a="1"/>
  <c r="N95" i="2" a="1"/>
  <c r="N97" i="2" a="1"/>
  <c r="R114" i="2" a="1"/>
  <c r="I109" i="2" a="1"/>
  <c r="AA111" i="2" a="1"/>
  <c r="Z114" i="2" a="1"/>
  <c r="V100" i="2" a="1"/>
  <c r="AI109" i="2" a="1"/>
  <c r="AH116" i="2" a="1"/>
  <c r="J110" i="2" a="1"/>
  <c r="AI95" i="2" a="1"/>
  <c r="AF108" i="2" a="1"/>
  <c r="AA97" i="2" a="1"/>
  <c r="W104" i="2" a="1"/>
  <c r="AB104" i="2" a="1"/>
  <c r="I96" i="2" a="1"/>
  <c r="G110" i="2" a="1"/>
  <c r="P110" i="2" a="1"/>
  <c r="AJ105" i="2" a="1"/>
  <c r="J108" i="2" a="1"/>
  <c r="AC96" i="2" a="1"/>
  <c r="AG110" i="2" a="1"/>
  <c r="Y114" i="2" a="1"/>
  <c r="Y100" i="2" a="1"/>
  <c r="S105" i="2" a="1"/>
  <c r="Y102" i="2" a="1"/>
  <c r="U111" i="2" a="1"/>
  <c r="AF117" i="2" a="1"/>
  <c r="U108" i="2" a="1"/>
  <c r="AI108" i="2" a="1"/>
  <c r="O117" i="2" a="1"/>
  <c r="AM104" i="2" a="1"/>
  <c r="U118" i="2" a="1"/>
  <c r="Q108" i="2" a="1"/>
  <c r="P115" i="2" a="1"/>
  <c r="Z110" i="2" a="1"/>
  <c r="O103" i="2" a="1"/>
  <c r="H114" i="2" a="1"/>
  <c r="N111" i="2" a="1"/>
  <c r="AD108" i="2" a="1"/>
  <c r="AM105" i="2" a="1"/>
  <c r="AB112" i="2" a="1"/>
  <c r="AC103" i="2" a="1"/>
  <c r="N105" i="2" a="1"/>
  <c r="E110" i="2" a="1"/>
  <c r="AE118" i="2" a="1"/>
  <c r="AK108" i="2" a="1"/>
  <c r="AK96" i="2" a="1"/>
  <c r="J101" i="2" a="1"/>
  <c r="O98" i="2" a="1"/>
  <c r="X105" i="2" a="1"/>
  <c r="S119" i="2" a="1"/>
  <c r="AJ104" i="2" a="1"/>
  <c r="O105" i="2" a="1"/>
  <c r="X116" i="2" a="1"/>
  <c r="AH118" i="2" a="1"/>
  <c r="AF98" i="2" a="1"/>
  <c r="AA98" i="2" a="1"/>
  <c r="AH108" i="2" a="1"/>
  <c r="S97" i="2" a="1"/>
  <c r="O99" i="2" a="1"/>
  <c r="F102" i="2" a="1"/>
  <c r="O113" i="2" a="1"/>
  <c r="AC100" i="2" a="1"/>
  <c r="AD105" i="2" a="1"/>
  <c r="W115" i="2" a="1"/>
  <c r="I105" i="2" a="1"/>
  <c r="E115" i="2" a="1"/>
  <c r="U97" i="2" a="1"/>
  <c r="E100" i="2" a="1"/>
  <c r="R106" i="2" a="1"/>
  <c r="R101" i="2" a="1"/>
  <c r="R102" i="2" a="1"/>
  <c r="W110" i="2" a="1"/>
  <c r="S95" i="2" a="1"/>
  <c r="E117" i="2" a="1"/>
  <c r="M98" i="2" a="1"/>
  <c r="W106" i="2" a="1"/>
  <c r="T96" i="2" a="1"/>
  <c r="X97" i="2" a="1"/>
  <c r="AD98" i="2" a="1"/>
  <c r="K102" i="2" a="1"/>
  <c r="K100" i="2" a="1"/>
  <c r="AA113" i="2" a="1"/>
  <c r="AL106" i="2" a="1"/>
  <c r="M112" i="2" a="1"/>
  <c r="L99" i="2" a="1"/>
  <c r="AJ98" i="2" a="1"/>
  <c r="M105" i="2" a="1"/>
  <c r="G100" i="2" a="1"/>
  <c r="AJ106" i="2" a="1"/>
  <c r="U109" i="2" a="1"/>
  <c r="AA106" i="2" a="1"/>
  <c r="I119" i="2" a="1"/>
  <c r="O102" i="2" a="1"/>
  <c r="H110" i="2" a="1"/>
  <c r="Z119" i="2" a="1"/>
  <c r="AI119" i="2" a="1"/>
  <c r="R113" i="2" a="1"/>
  <c r="Q98" i="2" a="1"/>
  <c r="M114" i="2" a="1"/>
  <c r="Q103" i="2" a="1"/>
  <c r="E104" i="2" a="1"/>
  <c r="R112" i="2" a="1"/>
  <c r="AA118" i="2" a="1"/>
  <c r="AG97" i="2" a="1"/>
  <c r="AC110" i="2" a="1"/>
  <c r="AE102" i="2" a="1"/>
  <c r="M104" i="2" a="1"/>
  <c r="AE111" i="2" a="1"/>
  <c r="K106" i="2" a="1"/>
  <c r="V116" i="2" a="1"/>
  <c r="N106" i="2" a="1"/>
  <c r="O107" i="2" a="1"/>
  <c r="F98" i="2" a="1"/>
  <c r="T102" i="2" a="1"/>
  <c r="I95" i="2" a="1"/>
  <c r="V115" i="2" a="1"/>
  <c r="AB100" i="2" a="1"/>
  <c r="AH100" i="2" a="1"/>
  <c r="O104" i="2" a="1"/>
  <c r="AE110" i="2" a="1"/>
  <c r="O118" i="2" a="1"/>
  <c r="M101" i="2" a="1"/>
  <c r="Q112" i="2" a="1"/>
  <c r="AC99" i="2" a="1"/>
  <c r="Q119" i="2" a="1"/>
  <c r="F100" i="2" a="1"/>
  <c r="E97" i="2" a="1"/>
  <c r="H108" i="2" a="1"/>
  <c r="R117" i="2" a="1"/>
  <c r="Y116" i="2" a="1"/>
  <c r="AK103" i="2" a="1"/>
  <c r="M95" i="2" a="1"/>
  <c r="T115" i="2" a="1"/>
  <c r="V95" i="2" a="1"/>
  <c r="X99" i="2" a="1"/>
  <c r="AA116" i="2" a="1"/>
  <c r="AC107" i="2" a="1"/>
  <c r="AE112" i="2" a="1"/>
  <c r="AH101" i="2" a="1"/>
  <c r="U110" i="2" a="1"/>
  <c r="X103" i="2" a="1"/>
  <c r="J103" i="2" a="1"/>
  <c r="AB101" i="2" a="1"/>
  <c r="E101" i="2" a="1"/>
  <c r="AC102" i="2" a="1"/>
  <c r="U98" i="2" a="1"/>
  <c r="W107" i="2" a="1"/>
  <c r="AI105" i="2" a="1"/>
  <c r="K117" i="2" a="1"/>
  <c r="P104" i="2" a="1"/>
  <c r="R99" i="2" a="1"/>
  <c r="AL119" i="2" a="1"/>
  <c r="AB107" i="2" a="1"/>
  <c r="AA99" i="2" a="1"/>
  <c r="AF115" i="2" a="1"/>
  <c r="K97" i="2" a="1"/>
  <c r="AE114" i="2" a="1"/>
  <c r="N102" i="2" a="1"/>
  <c r="V102" i="2" a="1"/>
  <c r="AK105" i="2" a="1"/>
  <c r="P101" i="2" a="1"/>
  <c r="U117" i="2" a="1"/>
  <c r="T108" i="2" a="1"/>
  <c r="AI115" i="2" a="1"/>
  <c r="AE109" i="2" a="1"/>
  <c r="AJ112" i="2" a="1"/>
  <c r="AF110" i="2" a="1"/>
  <c r="P100" i="2" a="1"/>
  <c r="AD99" i="2" a="1"/>
  <c r="AA114" i="2" a="1"/>
  <c r="K109" i="2" a="1"/>
  <c r="AE98" i="2" a="1"/>
  <c r="G116" i="2" a="1"/>
  <c r="F112" i="2" a="1"/>
  <c r="S114" i="2" a="1"/>
  <c r="AG113" i="2" a="1"/>
  <c r="F115" i="2" a="1"/>
  <c r="P109" i="2" a="1"/>
  <c r="H113" i="2" a="1"/>
  <c r="Q100" i="2" a="1"/>
  <c r="I114" i="2" a="1"/>
  <c r="P118" i="2" a="1"/>
  <c r="E96" i="2" a="1"/>
  <c r="Q115" i="2" a="1"/>
  <c r="S110" i="2" a="1"/>
  <c r="AD96" i="2" a="1"/>
  <c r="M103" i="2" a="1"/>
  <c r="K108" i="2" a="1"/>
  <c r="T110" i="2" a="1"/>
  <c r="Y106" i="2" a="1"/>
  <c r="T101" i="2" a="1"/>
  <c r="AE116" i="2" a="1"/>
  <c r="I108" i="2" a="1"/>
  <c r="F113" i="2" a="1"/>
  <c r="U95" i="2" a="1"/>
  <c r="J109" i="2" a="1"/>
  <c r="V114" i="2" a="1"/>
  <c r="AJ97" i="2" a="1"/>
  <c r="AC101" i="2" a="1"/>
  <c r="AI112" i="2" a="1"/>
  <c r="L109" i="2" a="1"/>
  <c r="AF107" i="2" a="1"/>
  <c r="Y108" i="2" a="1"/>
  <c r="T99" i="2" a="1"/>
  <c r="G101" i="2" a="1"/>
  <c r="L114" i="2" a="1"/>
  <c r="S100" i="2" a="1"/>
  <c r="AA112" i="2" a="1"/>
  <c r="U105" i="2" a="1"/>
  <c r="F110" i="2" a="1"/>
  <c r="M108" i="2" a="1"/>
  <c r="AJ118" i="2" a="1"/>
  <c r="AC109" i="2" a="1"/>
  <c r="P119" i="2" a="1"/>
  <c r="I102" i="2" a="1"/>
  <c r="AA110" i="2" a="1"/>
  <c r="J102" i="2" a="1"/>
  <c r="T97" i="2" a="1"/>
  <c r="AF116" i="2" a="1"/>
  <c r="AH113" i="2" a="1"/>
  <c r="AG109" i="2" a="1"/>
  <c r="T103" i="2" a="1"/>
  <c r="S98" i="2" a="1"/>
  <c r="J97" i="2" a="1"/>
  <c r="E114" i="2" a="1"/>
  <c r="E105" i="2" a="1"/>
  <c r="R108" i="2" a="1"/>
  <c r="G102" i="2" a="1"/>
  <c r="F118" i="2" a="1"/>
  <c r="R119" i="2" a="1"/>
  <c r="J98" i="2" a="1"/>
  <c r="I113" i="2" a="1"/>
  <c r="H106" i="2" a="1"/>
  <c r="V103" i="2" a="1"/>
  <c r="O108" i="2" a="1"/>
  <c r="AL104" i="2" a="1"/>
  <c r="O115" i="2" a="1"/>
  <c r="V99" i="2" a="1"/>
  <c r="AK102" i="2" a="1"/>
  <c r="X112" i="2" a="1"/>
  <c r="N119" i="2" a="1"/>
  <c r="E112" i="2" a="1"/>
  <c r="P114" i="2" a="1"/>
  <c r="N116" i="2" a="1"/>
  <c r="AD114" i="2" a="1"/>
  <c r="AB102" i="2" a="1"/>
  <c r="Z100" i="2" a="1"/>
  <c r="S112" i="2" a="1"/>
  <c r="H119" i="2" a="1"/>
  <c r="AK109" i="2" a="1"/>
  <c r="W109" i="2" a="1"/>
  <c r="AA100" i="2" a="1"/>
  <c r="Y96" i="2" a="1"/>
  <c r="H100" i="2" a="1"/>
  <c r="AH112" i="2" a="1"/>
  <c r="I115" i="2" a="1"/>
  <c r="H96" i="2" a="1"/>
  <c r="AM116" i="2" a="1"/>
  <c r="AG114" i="2" a="1"/>
  <c r="Z115" i="2" a="1"/>
  <c r="T116" i="2" a="1"/>
  <c r="T105" i="2" a="1"/>
  <c r="J107" i="2" a="1"/>
  <c r="P107" i="2" a="1"/>
  <c r="AK117" i="2" a="1"/>
  <c r="AB103" i="2" a="1"/>
  <c r="Q96" i="2" a="1"/>
  <c r="AH110" i="2" a="1"/>
  <c r="X115" i="2" a="1"/>
  <c r="N108" i="2" a="1"/>
  <c r="AH105" i="2" a="1"/>
  <c r="AL100" i="2" a="1"/>
  <c r="V112" i="2" a="1"/>
  <c r="L96" i="2" a="1"/>
  <c r="F114" i="2" a="1"/>
  <c r="AF99" i="2" a="1"/>
  <c r="S104" i="2" a="1"/>
  <c r="G103" i="2" a="1"/>
  <c r="Z111" i="2" a="1"/>
  <c r="AF119" i="2" a="1"/>
  <c r="U116" i="2" a="1"/>
  <c r="AG119" i="2" a="1"/>
  <c r="O119" i="2" a="1"/>
  <c r="AK112" i="2" a="1"/>
  <c r="AD117" i="2" a="1"/>
  <c r="AI117" i="2" a="1"/>
  <c r="AC111" i="2" a="1"/>
  <c r="G117" i="2" a="1"/>
  <c r="H95" i="2" a="1"/>
  <c r="AB98" i="2" a="1"/>
  <c r="V111" i="2" a="1"/>
  <c r="O116" i="2" a="1"/>
  <c r="AG104" i="2" a="1"/>
  <c r="AB99" i="2" a="1"/>
  <c r="L107" i="2" a="1"/>
  <c r="AC114" i="2" a="1"/>
  <c r="P99" i="2" a="1"/>
  <c r="AL110" i="2" a="1"/>
  <c r="G105" i="2" a="1"/>
  <c r="AF114" i="2" a="1"/>
  <c r="J104" i="2" a="1"/>
  <c r="N112" i="2" a="1"/>
  <c r="S107" i="2" a="1"/>
  <c r="R98" i="2" a="1"/>
  <c r="I107" i="2" a="1"/>
  <c r="AC119" i="2" a="1"/>
  <c r="G95" i="2" a="1"/>
  <c r="AI97" i="2" a="1"/>
  <c r="Z112" i="2" a="1"/>
  <c r="AC108" i="2" a="1"/>
  <c r="E95" i="2" a="1"/>
  <c r="AB97" i="2" a="1"/>
  <c r="T106" i="2" a="1"/>
  <c r="AK95" i="2" a="1"/>
  <c r="AE103" i="2" a="1"/>
  <c r="U107" i="2" a="1"/>
  <c r="AG117" i="2" a="1"/>
  <c r="W117" i="2" a="1"/>
  <c r="U113" i="2" a="1"/>
  <c r="Q101" i="2" a="1"/>
  <c r="AG96" i="2" a="1"/>
  <c r="AG116" i="2" a="1"/>
  <c r="P113" i="2" a="1"/>
  <c r="O100" i="2" a="1"/>
  <c r="Q105" i="2" a="1"/>
  <c r="AJ100" i="2" a="1"/>
  <c r="O110" i="2" a="1"/>
  <c r="L95" i="2" a="1"/>
  <c r="AH99" i="2" a="1"/>
  <c r="L97" i="2" a="1"/>
  <c r="AI110" i="2" a="1"/>
  <c r="AL109" i="2" a="1"/>
  <c r="AJ116" i="2" a="1"/>
  <c r="H102" i="2" a="1"/>
  <c r="AF106" i="2" a="1"/>
  <c r="T95" i="2" a="1"/>
  <c r="AL118" i="2" a="1"/>
  <c r="P105" i="2" a="1"/>
  <c r="AM111" i="2" a="1"/>
  <c r="AL116" i="2" a="1"/>
  <c r="X106" i="2" a="1"/>
  <c r="Y118" i="2" a="1"/>
  <c r="M110" i="2" a="1"/>
  <c r="O106" i="2" a="1"/>
  <c r="AK113" i="2" a="1"/>
  <c r="Y98" i="2" a="1"/>
  <c r="AG111" i="2" a="1"/>
  <c r="I111" i="2" a="1"/>
  <c r="AH114" i="2" a="1"/>
  <c r="AD97" i="2" a="1"/>
  <c r="K96" i="2" a="1"/>
  <c r="J115" i="2" a="1"/>
  <c r="G114" i="2" a="1"/>
  <c r="AG112" i="2" a="1"/>
  <c r="K103" i="2" a="1"/>
  <c r="G99" i="2" a="1"/>
  <c r="AE115" i="2" a="1"/>
  <c r="AA119" i="2" a="1"/>
  <c r="V97" i="2" a="1"/>
  <c r="H111" i="2" a="1"/>
  <c r="L110" i="2" a="1"/>
  <c r="U101" i="2" a="1"/>
  <c r="R100" i="2" a="1"/>
  <c r="Z116" i="2" a="1"/>
  <c r="AH102" i="2" a="1"/>
  <c r="AE100" i="2" a="1"/>
  <c r="E113" i="2" a="1"/>
  <c r="S117" i="2" a="1"/>
  <c r="L101" i="2" a="1"/>
  <c r="M116" i="2" a="1"/>
  <c r="T118" i="2" a="1"/>
  <c r="T100" i="2" a="1"/>
  <c r="AM115" i="2" a="1"/>
  <c r="Q110" i="2" a="1"/>
  <c r="Z101" i="2" a="1"/>
  <c r="U99" i="2" a="1"/>
  <c r="N96" i="2" a="1"/>
  <c r="F103" i="2" a="1"/>
  <c r="AG100" i="2" a="1"/>
  <c r="AD106" i="2" a="1"/>
  <c r="Y115" i="2" a="1"/>
  <c r="E106" i="2" a="1"/>
  <c r="AB96" i="2" a="1"/>
  <c r="X95" i="2" a="1"/>
  <c r="N103" i="2" a="1"/>
  <c r="V109" i="2" a="1"/>
  <c r="AL95" i="2" a="1"/>
  <c r="AA96" i="2" a="1"/>
  <c r="X109" i="2" a="1"/>
  <c r="AC105" i="2" a="1"/>
  <c r="E99" i="2" a="1"/>
  <c r="F119" i="2" a="1"/>
  <c r="W102" i="2" a="1"/>
  <c r="AI113" i="2" a="1"/>
  <c r="Z98" i="2" a="1"/>
  <c r="AE104" i="2" a="1"/>
  <c r="L98" i="2" a="1"/>
  <c r="AM98" i="2" a="1"/>
  <c r="AL114" i="2" a="1"/>
  <c r="W98" i="2" a="1"/>
  <c r="S115" i="2" a="1"/>
  <c r="S102" i="2" a="1"/>
  <c r="N109" i="2" a="1"/>
  <c r="AE107" i="2" a="1"/>
  <c r="J112" i="2" a="1"/>
  <c r="AK110" i="2" a="1"/>
  <c r="AL101" i="2" a="1"/>
  <c r="AJ110" i="2" a="1"/>
  <c r="AA108" i="2" a="1"/>
  <c r="E108" i="2" a="1"/>
  <c r="AD103" i="2" a="1"/>
  <c r="U102" i="2" a="1"/>
  <c r="R97" i="2" a="1"/>
  <c r="S111" i="2" a="1"/>
  <c r="T98" i="2" a="1"/>
  <c r="AK118" i="2" a="1"/>
  <c r="AG105" i="2" a="1"/>
  <c r="E103" i="2" a="1"/>
  <c r="AL108" i="2" a="1"/>
  <c r="K112" i="2" a="1"/>
  <c r="AD100" i="2" a="1"/>
  <c r="Q113" i="2" a="1"/>
  <c r="M109" i="2" a="1"/>
  <c r="AC115" i="2" a="1"/>
  <c r="AE97" i="2" a="1"/>
  <c r="S106" i="2" a="1"/>
  <c r="O112" i="2" a="1"/>
  <c r="M113" i="2" a="1"/>
  <c r="H115" i="2" a="1"/>
  <c r="AK98" i="2" a="1"/>
  <c r="W96" i="2" a="1"/>
  <c r="AB105" i="2" a="1"/>
  <c r="AI118" i="2" a="1"/>
  <c r="AK119" i="2" a="1"/>
  <c r="AA104" i="2" a="1"/>
  <c r="G112" i="2" a="1"/>
  <c r="AE95" i="2" a="1"/>
  <c r="N115" i="2" a="1"/>
  <c r="O111" i="2" a="1"/>
  <c r="AB119" i="2" a="1"/>
  <c r="T107" i="2" a="1"/>
  <c r="AB106" i="2" a="1"/>
  <c r="M111" i="2" a="1"/>
  <c r="E107" i="2" a="1"/>
  <c r="L102" i="2" a="1"/>
  <c r="AA101" i="2" a="1"/>
  <c r="AE113" i="2" a="1"/>
  <c r="X104" i="2" a="1"/>
  <c r="N114" i="2" a="1"/>
  <c r="AD118" i="2" a="1"/>
  <c r="X118" i="2" a="1"/>
  <c r="X113" i="2" a="1"/>
  <c r="R109" i="2" a="1"/>
  <c r="X96" i="2" a="1"/>
  <c r="I106" i="2" a="1"/>
  <c r="AJ102" i="2" a="1"/>
  <c r="H116" i="2" a="1"/>
  <c r="AD102" i="2" a="1"/>
  <c r="J95" i="2" a="1"/>
  <c r="AF101" i="2" a="1"/>
  <c r="U104" i="2" a="1"/>
  <c r="U96" i="2" a="1"/>
  <c r="T117" i="2" a="1"/>
  <c r="AG98" i="2" a="1"/>
  <c r="AC106" i="2" a="1"/>
  <c r="O96" i="2" a="1"/>
  <c r="I118" i="2" a="1"/>
  <c r="AM118" i="2" a="1"/>
  <c r="AB118" i="2" a="1"/>
  <c r="N99" i="2" a="1"/>
  <c r="AC112" i="2" a="1"/>
  <c r="K98" i="2" a="1"/>
  <c r="I101" i="2" a="1"/>
  <c r="Y113" i="2" a="1"/>
  <c r="AF118" i="2" a="1"/>
  <c r="AH111" i="2" a="1"/>
  <c r="E98" i="2" a="1"/>
  <c r="G98" i="2" a="1"/>
  <c r="AF109" i="2" a="1"/>
  <c r="L103" i="2" a="1"/>
  <c r="AA105" i="2" a="1"/>
  <c r="AJ96" i="2" a="1"/>
  <c r="AL107" i="2" a="1"/>
  <c r="G113" i="2" a="1"/>
  <c r="W118" i="2" a="1"/>
  <c r="AE105" i="2" a="1"/>
  <c r="R118" i="2" a="1"/>
  <c r="P112" i="2" a="1"/>
  <c r="AF100" i="2" a="1"/>
  <c r="Y105" i="2" a="1"/>
  <c r="L108" i="2" a="1"/>
  <c r="AD119" i="2" a="1"/>
  <c r="J118" i="2" a="1"/>
  <c r="K95" i="2" a="1"/>
  <c r="Z104" i="2" a="1"/>
  <c r="X102" i="2" a="1"/>
  <c r="AJ113" i="2" a="1"/>
  <c r="AK116" i="2" a="1"/>
  <c r="Q104" i="2" a="1"/>
  <c r="X110" i="2" a="1"/>
  <c r="M99" i="2" a="1"/>
  <c r="M97" i="2" a="1"/>
  <c r="H118" i="2" a="1"/>
  <c r="H97" i="2" a="1"/>
  <c r="AA117" i="2" a="1"/>
  <c r="W113" i="2" a="1"/>
  <c r="AL102" i="2" a="1"/>
  <c r="AH98" i="2" a="1"/>
  <c r="T113" i="2" a="1"/>
  <c r="AI114" i="2" a="1"/>
  <c r="Z118" i="2" a="1"/>
  <c r="AK100" i="2" a="1"/>
  <c r="D115" i="2" a="1"/>
  <c r="D105" i="2" a="1"/>
  <c r="D107" i="2" a="1"/>
  <c r="D106" i="2" a="1"/>
  <c r="D119" i="2" a="1"/>
  <c r="D104" i="2" a="1"/>
  <c r="D113" i="2" a="1"/>
  <c r="D112" i="2" a="1"/>
  <c r="D118" i="2" a="1"/>
  <c r="D98" i="2" a="1"/>
  <c r="W59" i="2" a="1"/>
  <c r="X35" i="2" a="1"/>
  <c r="M50" i="2" a="1"/>
  <c r="Y44" i="2" a="1"/>
  <c r="V44" i="2" a="1"/>
  <c r="T59" i="2" a="1"/>
  <c r="Y53" i="2" a="1"/>
  <c r="V56" i="2" a="1"/>
  <c r="P39" i="2" a="1"/>
  <c r="AG54" i="2" a="1"/>
  <c r="AI56" i="2" a="1"/>
  <c r="AL53" i="2" a="1"/>
  <c r="G50" i="2" a="1"/>
  <c r="F55" i="2" a="1"/>
  <c r="Q54" i="2" a="1"/>
  <c r="AA40" i="2" a="1"/>
  <c r="AF43" i="2" a="1"/>
  <c r="F39" i="2" a="1"/>
  <c r="AG48" i="2" a="1"/>
  <c r="T39" i="2" a="1"/>
  <c r="N43" i="2" a="1"/>
  <c r="AM42" i="2" a="1"/>
  <c r="W36" i="2" a="1"/>
  <c r="Y46" i="2" a="1"/>
  <c r="J39" i="2" a="1"/>
  <c r="AL49" i="2" a="1"/>
  <c r="P52" i="2" a="1"/>
  <c r="AB59" i="2" a="1"/>
  <c r="E40" i="2" a="1"/>
  <c r="AM56" i="2" a="1"/>
  <c r="AF36" i="2" a="1"/>
  <c r="E47" i="2" a="1"/>
  <c r="AH35" i="2" a="1"/>
  <c r="Q47" i="2" a="1"/>
  <c r="P48" i="2" a="1"/>
  <c r="AM59" i="2" a="1"/>
  <c r="AE52" i="2" a="1"/>
  <c r="AM43" i="2" a="1"/>
  <c r="E58" i="2" a="1"/>
  <c r="I53" i="2" a="1"/>
  <c r="P45" i="2" a="1"/>
  <c r="W41" i="2" a="1"/>
  <c r="H58" i="2" a="1"/>
  <c r="AD55" i="2" a="1"/>
  <c r="L43" i="2" a="1"/>
  <c r="P37" i="2" a="1"/>
  <c r="P53" i="2" a="1"/>
  <c r="R43" i="2" a="1"/>
  <c r="AB37" i="2" a="1"/>
  <c r="Z45" i="2" a="1"/>
  <c r="AC54" i="2" a="1"/>
  <c r="M36" i="2" a="1"/>
  <c r="X53" i="2" a="1"/>
  <c r="L50" i="2" a="1"/>
  <c r="W54" i="2" a="1"/>
  <c r="AM53" i="2" a="1"/>
  <c r="L56" i="2" a="1"/>
  <c r="O42" i="2" a="1"/>
  <c r="E37" i="2" a="1"/>
  <c r="AD43" i="2" a="1"/>
  <c r="AC46" i="2" a="1"/>
  <c r="AL37" i="2" a="1"/>
  <c r="Q52" i="2" a="1"/>
  <c r="AD36" i="2" a="1"/>
  <c r="M43" i="2" a="1"/>
  <c r="Q42" i="2" a="1"/>
  <c r="AG42" i="2" a="1"/>
  <c r="AB55" i="2" a="1"/>
  <c r="E45" i="2" a="1"/>
  <c r="AJ57" i="2" a="1"/>
  <c r="AH40" i="2" a="1"/>
  <c r="V59" i="2" a="1"/>
  <c r="AM46" i="2" a="1"/>
  <c r="O49" i="2" a="1"/>
  <c r="Y55" i="2" a="1"/>
  <c r="AK49" i="2" a="1"/>
  <c r="G48" i="2" a="1"/>
  <c r="M58" i="2" a="1"/>
  <c r="AF45" i="2" a="1"/>
  <c r="AB36" i="2" a="1"/>
  <c r="AA59" i="2" a="1"/>
  <c r="AH39" i="2" a="1"/>
  <c r="N57" i="2" a="1"/>
  <c r="P57" i="2" a="1"/>
  <c r="AF39" i="2" a="1"/>
  <c r="X49" i="2" a="1"/>
  <c r="X44" i="2" a="1"/>
  <c r="Y40" i="2" a="1"/>
  <c r="J50" i="2" a="1"/>
  <c r="W52" i="2" a="1"/>
  <c r="S48" i="2" a="1"/>
  <c r="AG56" i="2" a="1"/>
  <c r="AG43" i="2" a="1"/>
  <c r="P40" i="2" a="1"/>
  <c r="F35" i="2" a="1"/>
  <c r="AH58" i="2" a="1"/>
  <c r="AF44" i="2" a="1"/>
  <c r="AH47" i="2" a="1"/>
  <c r="AF51" i="2" a="1"/>
  <c r="E52" i="2" a="1"/>
  <c r="Y52" i="2" a="1"/>
  <c r="AA54" i="2" a="1"/>
  <c r="AK54" i="2" a="1"/>
  <c r="O44" i="2" a="1"/>
  <c r="AD56" i="2" a="1"/>
  <c r="V57" i="2" a="1"/>
  <c r="P36" i="2" a="1"/>
  <c r="F49" i="2" a="1"/>
  <c r="AI46" i="2" a="1"/>
  <c r="U46" i="2" a="1"/>
  <c r="AE51" i="2" a="1"/>
  <c r="M51" i="2" a="1"/>
  <c r="O46" i="2" a="1"/>
  <c r="L52" i="2" a="1"/>
  <c r="AJ44" i="2" a="1"/>
  <c r="Q43" i="2" a="1"/>
  <c r="AJ55" i="2" a="1"/>
  <c r="AE38" i="2" a="1"/>
  <c r="K55" i="2" a="1"/>
  <c r="L36" i="2" a="1"/>
  <c r="X42" i="2" a="1"/>
  <c r="E41" i="2" a="1"/>
  <c r="AC55" i="2" a="1"/>
  <c r="I49" i="2" a="1"/>
  <c r="Y38" i="2" a="1"/>
  <c r="T52" i="2" a="1"/>
  <c r="AA48" i="2" a="1"/>
  <c r="F52" i="2" a="1"/>
  <c r="T51" i="2" a="1"/>
  <c r="AI57" i="2" a="1"/>
  <c r="AJ47" i="2" a="1"/>
  <c r="AF48" i="2" a="1"/>
  <c r="T49" i="2" a="1"/>
  <c r="G57" i="2" a="1"/>
  <c r="K35" i="2" a="1"/>
  <c r="AJ39" i="2" a="1"/>
  <c r="W53" i="2" a="1"/>
  <c r="AC52" i="2" a="1"/>
  <c r="AM48" i="2" a="1"/>
  <c r="Q56" i="2" a="1"/>
  <c r="G44" i="2" a="1"/>
  <c r="AH50" i="2" a="1"/>
  <c r="L58" i="2" a="1"/>
  <c r="I35" i="2" a="1"/>
  <c r="AG53" i="2" a="1"/>
  <c r="U42" i="2" a="1"/>
  <c r="J52" i="2" a="1"/>
  <c r="AJ38" i="2" a="1"/>
  <c r="K57" i="2" a="1"/>
  <c r="AG59" i="2" a="1"/>
  <c r="V37" i="2" a="1"/>
  <c r="R42" i="2" a="1"/>
  <c r="I40" i="2" a="1"/>
  <c r="V36" i="2" a="1"/>
  <c r="H46" i="2" a="1"/>
  <c r="O53" i="2" a="1"/>
  <c r="K59" i="2" a="1"/>
  <c r="G54" i="2" a="1"/>
  <c r="AG50" i="2" a="1"/>
  <c r="AK58" i="2" a="1"/>
  <c r="AD46" i="2" a="1"/>
  <c r="AE56" i="2" a="1"/>
  <c r="AI58" i="2" a="1"/>
  <c r="S37" i="2" a="1"/>
  <c r="AC45" i="2" a="1"/>
  <c r="S54" i="2" a="1"/>
  <c r="M42" i="2" a="1"/>
  <c r="D43" i="2" a="1"/>
  <c r="F41" i="2" a="1"/>
  <c r="N36" i="2" a="1"/>
  <c r="Z35" i="2" a="1"/>
  <c r="AE49" i="2" a="1"/>
  <c r="AC51" i="2" a="1"/>
  <c r="I47" i="2" a="1"/>
  <c r="AC47" i="2" a="1"/>
  <c r="Y36" i="2" a="1"/>
  <c r="H51" i="2" a="1"/>
  <c r="AF35" i="2" a="1"/>
  <c r="V48" i="2" a="1"/>
  <c r="K53" i="2" a="1"/>
  <c r="Q44" i="2" a="1"/>
  <c r="O36" i="2" a="1"/>
  <c r="N37" i="2" a="1"/>
  <c r="AG44" i="2" a="1"/>
  <c r="AG39" i="2" a="1"/>
  <c r="P58" i="2" a="1"/>
  <c r="AG38" i="2" a="1"/>
  <c r="W45" i="2" a="1"/>
  <c r="R45" i="2" a="1"/>
  <c r="AB35" i="2" a="1"/>
  <c r="AK44" i="2" a="1"/>
  <c r="T47" i="2" a="1"/>
  <c r="H36" i="2" a="1"/>
  <c r="V40" i="2" a="1"/>
  <c r="V53" i="2" a="1"/>
  <c r="AA52" i="2" a="1"/>
  <c r="AF58" i="2" a="1"/>
  <c r="H59" i="2" a="1"/>
  <c r="AG40" i="2" a="1"/>
  <c r="AK53" i="2" a="1"/>
  <c r="AF49" i="2" a="1"/>
  <c r="AD47" i="2" a="1"/>
  <c r="AK38" i="2" a="1"/>
  <c r="F36" i="2" a="1"/>
  <c r="AD44" i="2" a="1"/>
  <c r="AA39" i="2" a="1"/>
  <c r="W44" i="2" a="1"/>
  <c r="S58" i="2" a="1"/>
  <c r="AD50" i="2" a="1"/>
  <c r="N49" i="2" a="1"/>
  <c r="AI45" i="2" a="1"/>
  <c r="J51" i="2" a="1"/>
  <c r="AC58" i="2" a="1"/>
  <c r="K37" i="2" a="1"/>
  <c r="U55" i="2" a="1"/>
  <c r="T57" i="2" a="1"/>
  <c r="AE59" i="2" a="1"/>
  <c r="X55" i="2" a="1"/>
  <c r="AJ36" i="2" a="1"/>
  <c r="Z50" i="2" a="1"/>
  <c r="AJ46" i="2" a="1"/>
  <c r="L51" i="2" a="1"/>
  <c r="R50" i="2" a="1"/>
  <c r="T53" i="2" a="1"/>
  <c r="G41" i="2" a="1"/>
  <c r="U37" i="2" a="1"/>
  <c r="AI39" i="2" a="1"/>
  <c r="L41" i="2" a="1"/>
  <c r="AC38" i="2" a="1"/>
  <c r="M44" i="2" a="1"/>
  <c r="I51" i="2" a="1"/>
  <c r="E36" i="2" a="1"/>
  <c r="AC50" i="2" a="1"/>
  <c r="J54" i="2" a="1"/>
  <c r="W57" i="2" a="1"/>
  <c r="N50" i="2" a="1"/>
  <c r="U44" i="2" a="1"/>
  <c r="Z43" i="2" a="1"/>
  <c r="N51" i="2" a="1"/>
  <c r="P47" i="2" a="1"/>
  <c r="F58" i="2" a="1"/>
  <c r="S50" i="2" a="1"/>
  <c r="E43" i="2" a="1"/>
  <c r="Q37" i="2" a="1"/>
  <c r="AB38" i="2" a="1"/>
  <c r="N48" i="2" a="1"/>
  <c r="AB48" i="2" a="1"/>
  <c r="X58" i="2" a="1"/>
  <c r="I44" i="2" a="1"/>
  <c r="H48" i="2" a="1"/>
  <c r="J59" i="2" a="1"/>
  <c r="AJ41" i="2" a="1"/>
  <c r="Z38" i="2" a="1"/>
  <c r="AH46" i="2" a="1"/>
  <c r="Z46" i="2" a="1"/>
  <c r="E46" i="2" a="1"/>
  <c r="Y51" i="2" a="1"/>
  <c r="R41" i="2" a="1"/>
  <c r="G45" i="2" a="1"/>
  <c r="AI48" i="2" a="1"/>
  <c r="J55" i="2" a="1"/>
  <c r="N55" i="2" a="1"/>
  <c r="E50" i="2" a="1"/>
  <c r="U39" i="2" a="1"/>
  <c r="AK50" i="2" a="1"/>
  <c r="AI43" i="2" a="1"/>
  <c r="AA37" i="2" a="1"/>
  <c r="U54" i="2" a="1"/>
  <c r="U51" i="2" a="1"/>
  <c r="AC44" i="2" a="1"/>
  <c r="AK56" i="2" a="1"/>
  <c r="AL52" i="2" a="1"/>
  <c r="Y59" i="2" a="1"/>
  <c r="AA43" i="2" a="1"/>
  <c r="L35" i="2" a="1"/>
  <c r="AH43" i="2" a="1"/>
  <c r="N42" i="2" a="1"/>
  <c r="AK51" i="2" a="1"/>
  <c r="T56" i="2" a="1"/>
  <c r="AB56" i="2" a="1"/>
  <c r="Z49" i="2" a="1"/>
  <c r="AL56" i="2" a="1"/>
  <c r="R56" i="2" a="1"/>
  <c r="J46" i="2" a="1"/>
  <c r="AG36" i="2" a="1"/>
  <c r="N44" i="2" a="1"/>
  <c r="I37" i="2" a="1"/>
  <c r="W47" i="2" a="1"/>
  <c r="L53" i="2" a="1"/>
  <c r="T43" i="2" a="1"/>
  <c r="AK55" i="2" a="1"/>
  <c r="Q53" i="2" a="1"/>
  <c r="U59" i="2" a="1"/>
  <c r="AM35" i="2" a="1"/>
  <c r="AB45" i="2" a="1"/>
  <c r="D46" i="2" a="1"/>
  <c r="AE39" i="2" a="1"/>
  <c r="H53" i="2" a="1"/>
  <c r="O50" i="2" a="1"/>
  <c r="H40" i="2" a="1"/>
  <c r="Y56" i="2" a="1"/>
  <c r="X57" i="2" a="1"/>
  <c r="AJ50" i="2" a="1"/>
  <c r="S43" i="2" a="1"/>
  <c r="AE47" i="2" a="1"/>
  <c r="N58" i="2" a="1"/>
  <c r="Q45" i="2" a="1"/>
  <c r="AH44" i="2" a="1"/>
  <c r="X39" i="2" a="1"/>
  <c r="AM36" i="2" a="1"/>
  <c r="Y47" i="2" a="1"/>
  <c r="AL54" i="2" a="1"/>
  <c r="AE55" i="2" a="1"/>
  <c r="AB54" i="2" a="1"/>
  <c r="H37" i="2" a="1"/>
  <c r="S44" i="2" a="1"/>
  <c r="H52" i="2" a="1"/>
  <c r="U49" i="2" a="1"/>
  <c r="Y50" i="2" a="1"/>
  <c r="X40" i="2" a="1"/>
  <c r="AD39" i="2" a="1"/>
  <c r="W50" i="2" a="1"/>
  <c r="V45" i="2" a="1"/>
  <c r="S56" i="2" a="1"/>
  <c r="AF53" i="2" a="1"/>
  <c r="Y43" i="2" a="1"/>
  <c r="G56" i="2" a="1"/>
  <c r="AC56" i="2" a="1"/>
  <c r="L45" i="2" a="1"/>
  <c r="AI51" i="2" a="1"/>
  <c r="AK40" i="2" a="1"/>
  <c r="AG37" i="2" a="1"/>
  <c r="AK42" i="2" a="1"/>
  <c r="V47" i="2" a="1"/>
  <c r="AD35" i="2" a="1"/>
  <c r="AF42" i="2" a="1"/>
  <c r="P59" i="2" a="1"/>
  <c r="N46" i="2" a="1"/>
  <c r="X51" i="2" a="1"/>
  <c r="AA44" i="2" a="1"/>
  <c r="L37" i="2" a="1"/>
  <c r="M40" i="2" a="1"/>
  <c r="AA45" i="2" a="1"/>
  <c r="AC35" i="2" a="1"/>
  <c r="AM51" i="2" a="1"/>
  <c r="R40" i="2" a="1"/>
  <c r="R52" i="2" a="1"/>
  <c r="H50" i="2" a="1"/>
  <c r="AE50" i="2" a="1"/>
  <c r="R51" i="2" a="1"/>
  <c r="S46" i="2" a="1"/>
  <c r="W56" i="2" a="1"/>
  <c r="U50" i="2" a="1"/>
  <c r="S42" i="2" a="1"/>
  <c r="J53" i="2" a="1"/>
  <c r="G53" i="2" a="1"/>
  <c r="T58" i="2" a="1"/>
  <c r="Y37" i="2" a="1"/>
  <c r="J47" i="2" a="1"/>
  <c r="L49" i="2" a="1"/>
  <c r="F59" i="2" a="1"/>
  <c r="K38" i="2" a="1"/>
  <c r="I46" i="2" a="1"/>
  <c r="AD42" i="2" a="1"/>
  <c r="V49" i="2" a="1"/>
  <c r="T40" i="2" a="1"/>
  <c r="AG52" i="2" a="1"/>
  <c r="E53" i="2" a="1"/>
  <c r="AC57" i="2" a="1"/>
  <c r="R49" i="2" a="1"/>
  <c r="R53" i="2" a="1"/>
  <c r="J58" i="2" a="1"/>
  <c r="J57" i="2" a="1"/>
  <c r="E39" i="2" a="1"/>
  <c r="AK35" i="2" a="1"/>
  <c r="AJ37" i="2" a="1"/>
  <c r="AF56" i="2" a="1"/>
  <c r="T41" i="2" a="1"/>
  <c r="M39" i="2" a="1"/>
  <c r="V51" i="2" a="1"/>
  <c r="AB43" i="2" a="1"/>
  <c r="AE36" i="2" a="1"/>
  <c r="M48" i="2" a="1"/>
  <c r="AK43" i="2" a="1"/>
  <c r="W39" i="2" a="1"/>
  <c r="AB40" i="2" a="1"/>
  <c r="M55" i="2" a="1"/>
  <c r="AB41" i="2" a="1"/>
  <c r="X45" i="2" a="1"/>
  <c r="AJ45" i="2" a="1"/>
  <c r="D57" i="2" a="1"/>
  <c r="AC43" i="2" a="1"/>
  <c r="U47" i="2" a="1"/>
  <c r="J36" i="2" a="1"/>
  <c r="M47" i="2" a="1"/>
  <c r="AH45" i="2" a="1"/>
  <c r="AD52" i="2" a="1"/>
  <c r="AD54" i="2" a="1"/>
  <c r="P50" i="2" a="1"/>
  <c r="AF50" i="2" a="1"/>
  <c r="P51" i="2" a="1"/>
  <c r="D47" i="2" a="1"/>
  <c r="O48" i="2" a="1"/>
  <c r="T36" i="2" a="1"/>
  <c r="O56" i="2" a="1"/>
  <c r="W46" i="2" a="1"/>
  <c r="J41" i="2" a="1"/>
  <c r="U57" i="2" a="1"/>
  <c r="H38" i="2" a="1"/>
  <c r="L38" i="2" a="1"/>
  <c r="J49" i="2" a="1"/>
  <c r="K46" i="2" a="1"/>
  <c r="W58" i="2" a="1"/>
  <c r="AF37" i="2" a="1"/>
  <c r="E55" i="2" a="1"/>
  <c r="AJ52" i="2" a="1"/>
  <c r="Q48" i="2" a="1"/>
  <c r="AK41" i="2" a="1"/>
  <c r="D40" i="2" a="1"/>
  <c r="G52" i="2" a="1"/>
  <c r="AC39" i="2" a="1"/>
  <c r="Z52" i="2" a="1"/>
  <c r="AH53" i="2" a="1"/>
  <c r="V52" i="2" a="1"/>
  <c r="J56" i="2" a="1"/>
  <c r="Y57" i="2" a="1"/>
  <c r="Q40" i="2" a="1"/>
  <c r="X36" i="2" a="1"/>
  <c r="N40" i="2" a="1"/>
  <c r="M54" i="2" a="1"/>
  <c r="Z55" i="2" a="1"/>
  <c r="AM45" i="2" a="1"/>
  <c r="Q41" i="2" a="1"/>
  <c r="E54" i="2" a="1"/>
  <c r="G46" i="2" a="1"/>
  <c r="Y49" i="2" a="1"/>
  <c r="I42" i="2" a="1"/>
  <c r="AE44" i="2" a="1"/>
  <c r="S39" i="2" a="1"/>
  <c r="E57" i="2" a="1"/>
  <c r="Z44" i="2" a="1"/>
  <c r="S41" i="2" a="1"/>
  <c r="AJ53" i="2" a="1"/>
  <c r="I52" i="2" a="1"/>
  <c r="AE42" i="2" a="1"/>
  <c r="R35" i="2" a="1"/>
  <c r="J42" i="2" a="1"/>
  <c r="AH55" i="2" a="1"/>
  <c r="F51" i="2" a="1"/>
  <c r="X47" i="2" a="1"/>
  <c r="AL38" i="2" a="1"/>
  <c r="AI37" i="2" a="1"/>
  <c r="T38" i="2" a="1"/>
  <c r="E49" i="2" a="1"/>
  <c r="S57" i="2" a="1"/>
  <c r="AJ59" i="2" a="1"/>
  <c r="M45" i="2" a="1"/>
  <c r="AA55" i="2" a="1"/>
  <c r="AG41" i="2" a="1"/>
  <c r="V42" i="2" a="1"/>
  <c r="L48" i="2" a="1"/>
  <c r="U45" i="2" a="1"/>
  <c r="E38" i="2" a="1"/>
  <c r="D58" i="2" a="1"/>
  <c r="AM50" i="2" a="1"/>
  <c r="L54" i="2" a="1"/>
  <c r="T35" i="2" a="1"/>
  <c r="AL55" i="2" a="1"/>
  <c r="AD45" i="2" a="1"/>
  <c r="AG58" i="2" a="1"/>
  <c r="AL41" i="2" a="1"/>
  <c r="I41" i="2" a="1"/>
  <c r="P49" i="2" a="1"/>
  <c r="AM58" i="2" a="1"/>
  <c r="Z59" i="2" a="1"/>
  <c r="H41" i="2" a="1"/>
  <c r="Q50" i="2" a="1"/>
  <c r="F47" i="2" a="1"/>
  <c r="I45" i="2" a="1"/>
  <c r="J44" i="2" a="1"/>
  <c r="N39" i="2" a="1"/>
  <c r="AE53" i="2" a="1"/>
  <c r="AG57" i="2" a="1"/>
  <c r="AM47" i="2" a="1"/>
  <c r="W49" i="2" a="1"/>
  <c r="I48" i="2" a="1"/>
  <c r="AK45" i="2" a="1"/>
  <c r="Z58" i="2" a="1"/>
  <c r="AJ58" i="2" a="1"/>
  <c r="S53" i="2" a="1"/>
  <c r="G36" i="2" a="1"/>
  <c r="N35" i="2" a="1"/>
  <c r="S49" i="2" a="1"/>
  <c r="N41" i="2" a="1"/>
  <c r="AK57" i="2" a="1"/>
  <c r="I38" i="2" a="1"/>
  <c r="X50" i="2" a="1"/>
  <c r="F54" i="2" a="1"/>
  <c r="AA51" i="2" a="1"/>
  <c r="M59" i="2" a="1"/>
  <c r="U41" i="2" a="1"/>
  <c r="T46" i="2" a="1"/>
  <c r="AI49" i="2" a="1"/>
  <c r="AF41" i="2" a="1"/>
  <c r="AE37" i="2" a="1"/>
  <c r="S52" i="2" a="1"/>
  <c r="G37" i="2" a="1"/>
  <c r="AB47" i="2" a="1"/>
  <c r="AA41" i="2" a="1"/>
  <c r="AI47" i="2" a="1"/>
  <c r="H39" i="2" a="1"/>
  <c r="O38" i="2" a="1"/>
  <c r="E48" i="2" a="1"/>
  <c r="W48" i="2" a="1"/>
  <c r="I50" i="2" a="1"/>
  <c r="AL36" i="2" a="1"/>
  <c r="AI55" i="2" a="1"/>
  <c r="J43" i="2" a="1"/>
  <c r="O40" i="2" a="1"/>
  <c r="AJ56" i="2" a="1"/>
  <c r="AD58" i="2" a="1"/>
  <c r="U58" i="2" a="1"/>
  <c r="H54" i="2" a="1"/>
  <c r="AH52" i="2" a="1"/>
  <c r="AA53" i="2" a="1"/>
  <c r="AH59" i="2" a="1"/>
  <c r="AJ51" i="2" a="1"/>
  <c r="U56" i="2" a="1"/>
  <c r="AA42" i="2" a="1"/>
  <c r="W35" i="2" a="1"/>
  <c r="R55" i="2" a="1"/>
  <c r="J38" i="2" a="1"/>
  <c r="I36" i="2" a="1"/>
  <c r="O35" i="2" a="1"/>
  <c r="R39" i="2" a="1"/>
  <c r="L40" i="2" a="1"/>
  <c r="R48" i="2" a="1"/>
  <c r="AE46" i="2" a="1"/>
  <c r="AF55" i="2" a="1"/>
  <c r="U43" i="2" a="1"/>
  <c r="O43" i="2" a="1"/>
  <c r="Q58" i="2" a="1"/>
  <c r="G51" i="2" a="1"/>
  <c r="T48" i="2" a="1"/>
  <c r="AH36" i="2" a="1"/>
  <c r="P54" i="2" a="1"/>
  <c r="W55" i="2" a="1"/>
  <c r="D45" i="2" a="1"/>
  <c r="O57" i="2" a="1"/>
  <c r="S45" i="2" a="1"/>
  <c r="Q36" i="2" a="1"/>
  <c r="V58" i="2" a="1"/>
  <c r="X41" i="2" a="1"/>
  <c r="AM38" i="2" a="1"/>
  <c r="O51" i="2" a="1"/>
  <c r="AM55" i="2" a="1"/>
  <c r="T45" i="2" a="1"/>
  <c r="AA57" i="2" a="1"/>
  <c r="AB52" i="2" a="1"/>
  <c r="M52" i="2" a="1"/>
  <c r="AH56" i="2" a="1"/>
  <c r="E42" i="2" a="1"/>
  <c r="H55" i="2" a="1"/>
  <c r="AC48" i="2" a="1"/>
  <c r="N59" i="2" a="1"/>
  <c r="H57" i="2" a="1"/>
  <c r="Y58" i="2" a="1"/>
  <c r="AD53" i="2" a="1"/>
  <c r="M56" i="2" a="1"/>
  <c r="V41" i="2" a="1"/>
  <c r="Z51" i="2" a="1"/>
  <c r="AL58" i="2" a="1"/>
  <c r="AE58" i="2" a="1"/>
  <c r="AI36" i="2" a="1"/>
  <c r="O45" i="2" a="1"/>
  <c r="AD59" i="2" a="1"/>
  <c r="R54" i="2" a="1"/>
  <c r="I57" i="2" a="1"/>
  <c r="I55" i="2" a="1"/>
  <c r="Y54" i="2" a="1"/>
  <c r="AB57" i="2" a="1"/>
  <c r="V35" i="2" a="1"/>
  <c r="AB49" i="2" a="1"/>
  <c r="AL39" i="2" a="1"/>
  <c r="K58" i="2" a="1"/>
  <c r="K56" i="2" a="1"/>
  <c r="AB42" i="2" a="1"/>
  <c r="AL46" i="2" a="1"/>
  <c r="AJ43" i="2" a="1"/>
  <c r="Y39" i="2" a="1"/>
  <c r="AH42" i="2" a="1"/>
  <c r="D54" i="2" a="1"/>
  <c r="AC42" i="2" a="1"/>
  <c r="AI42" i="2" a="1"/>
  <c r="E59" i="2" a="1"/>
  <c r="AI54" i="2" a="1"/>
  <c r="AE43" i="2" a="1"/>
  <c r="R36" i="2" a="1"/>
  <c r="W43" i="2" a="1"/>
  <c r="G47" i="2" a="1"/>
  <c r="M35" i="2" a="1"/>
  <c r="Z40" i="2" a="1"/>
  <c r="P44" i="2" a="1"/>
  <c r="R59" i="2" a="1"/>
  <c r="AF59" i="2" a="1"/>
  <c r="AK47" i="2" a="1"/>
  <c r="K43" i="2" a="1"/>
  <c r="F38" i="2" a="1"/>
  <c r="R44" i="2" a="1"/>
  <c r="AC59" i="2" a="1"/>
  <c r="Y42" i="2" a="1"/>
  <c r="S55" i="2" a="1"/>
  <c r="V55" i="2" a="1"/>
  <c r="AH37" i="2" a="1"/>
  <c r="AA58" i="2" a="1"/>
  <c r="K40" i="2" a="1"/>
  <c r="O59" i="2" a="1"/>
  <c r="AL35" i="2" a="1"/>
  <c r="G43" i="2" a="1"/>
  <c r="U52" i="2" a="1"/>
  <c r="AH49" i="2" a="1"/>
  <c r="M37" i="2" a="1"/>
  <c r="F56" i="2" a="1"/>
  <c r="AJ40" i="2" a="1"/>
  <c r="AL50" i="2" a="1"/>
  <c r="O55" i="2" a="1"/>
  <c r="O58" i="2" a="1"/>
  <c r="AH48" i="2" a="1"/>
  <c r="X43" i="2" a="1"/>
  <c r="K39" i="2" a="1"/>
  <c r="T42" i="2" a="1"/>
  <c r="AK48" i="2" a="1"/>
  <c r="N45" i="2" a="1"/>
  <c r="Y45" i="2" a="1"/>
  <c r="L39" i="2" a="1"/>
  <c r="Z39" i="2" a="1"/>
  <c r="AH57" i="2" a="1"/>
  <c r="AG49" i="2" a="1"/>
  <c r="E44" i="2" a="1"/>
  <c r="F46" i="2" a="1"/>
  <c r="AM54" i="2" a="1"/>
  <c r="AB53" i="2" a="1"/>
  <c r="S38" i="2" a="1"/>
  <c r="F45" i="2" a="1"/>
  <c r="AG47" i="2" a="1"/>
  <c r="X54" i="2" a="1"/>
  <c r="M49" i="2" a="1"/>
  <c r="K45" i="2" a="1"/>
  <c r="AG46" i="2" a="1"/>
  <c r="F37" i="2" a="1"/>
  <c r="Q59" i="2" a="1"/>
  <c r="D51" i="2" a="1"/>
  <c r="AI44" i="2" a="1"/>
  <c r="W42" i="2" a="1"/>
  <c r="N56" i="2" a="1"/>
  <c r="AL42" i="2" a="1"/>
  <c r="AL40" i="2" a="1"/>
  <c r="J45" i="2" a="1"/>
  <c r="AG45" i="2" a="1"/>
  <c r="P55" i="2" a="1"/>
  <c r="L59" i="2" a="1"/>
  <c r="AE45" i="2" a="1"/>
  <c r="AM37" i="2" a="1"/>
  <c r="AL51" i="2" a="1"/>
  <c r="G40" i="2" a="1"/>
  <c r="J37" i="2" a="1"/>
  <c r="Z37" i="2" a="1"/>
  <c r="J40" i="2" a="1"/>
  <c r="AA36" i="2" a="1"/>
  <c r="S40" i="2" a="1"/>
  <c r="AA35" i="2" a="1"/>
  <c r="AC36" i="2" a="1"/>
  <c r="T50" i="2" a="1"/>
  <c r="AK52" i="2" a="1"/>
  <c r="H47" i="2" a="1"/>
  <c r="G38" i="2" a="1"/>
  <c r="P38" i="2" a="1"/>
  <c r="AH51" i="2" a="1"/>
  <c r="K52" i="2" a="1"/>
  <c r="O37" i="2" a="1"/>
  <c r="F50" i="2" a="1"/>
  <c r="I39" i="2" a="1"/>
  <c r="AM39" i="2" a="1"/>
  <c r="AI35" i="2" a="1"/>
  <c r="W51" i="2" a="1"/>
  <c r="P56" i="2" a="1"/>
  <c r="AE40" i="2" a="1"/>
  <c r="W38" i="2" a="1"/>
  <c r="L47" i="2" a="1"/>
  <c r="Q49" i="2" a="1"/>
  <c r="Z57" i="2" a="1"/>
  <c r="X52" i="2" a="1"/>
  <c r="AB39" i="2" a="1"/>
  <c r="V54" i="2" a="1"/>
  <c r="K54" i="2" a="1"/>
  <c r="R37" i="2" a="1"/>
  <c r="S47" i="2" a="1"/>
  <c r="AE48" i="2" a="1"/>
  <c r="M53" i="2" a="1"/>
  <c r="Z53" i="2" a="1"/>
  <c r="AD49" i="2" a="1"/>
  <c r="Q55" i="2" a="1"/>
  <c r="N54" i="2" a="1"/>
  <c r="K48" i="2" a="1"/>
  <c r="F40" i="2" a="1"/>
  <c r="U40" i="2" a="1"/>
  <c r="U35" i="2" a="1"/>
  <c r="AD57" i="2" a="1"/>
  <c r="AF46" i="2" a="1"/>
  <c r="R47" i="2" a="1"/>
  <c r="AD38" i="2" a="1"/>
  <c r="H45" i="2" a="1"/>
  <c r="H44" i="2" a="1"/>
  <c r="X59" i="2" a="1"/>
  <c r="AI52" i="2" a="1"/>
  <c r="I56" i="2" a="1"/>
  <c r="W40" i="2" a="1"/>
  <c r="S36" i="2" a="1"/>
  <c r="Z47" i="2" a="1"/>
  <c r="AD41" i="2" a="1"/>
  <c r="Y41" i="2" a="1"/>
  <c r="M41" i="2" a="1"/>
  <c r="G39" i="2" a="1"/>
  <c r="AC49" i="2" a="1"/>
  <c r="V46" i="2" a="1"/>
  <c r="AA56" i="2" a="1"/>
  <c r="AF47" i="2" a="1"/>
  <c r="Q57" i="2" a="1"/>
  <c r="H56" i="2" a="1"/>
  <c r="H43" i="2" a="1"/>
  <c r="AK59" i="2" a="1"/>
  <c r="F44" i="2" a="1"/>
  <c r="AM52" i="2" a="1"/>
  <c r="K49" i="2" a="1"/>
  <c r="O52" i="2" a="1"/>
  <c r="AK39" i="2" a="1"/>
  <c r="K42" i="2" a="1"/>
  <c r="AA49" i="2" a="1"/>
  <c r="AB50" i="2" a="1"/>
  <c r="L55" i="2" a="1"/>
  <c r="U48" i="2" a="1"/>
  <c r="AG55" i="2" a="1"/>
  <c r="AF40" i="2" a="1"/>
  <c r="I59" i="2" a="1"/>
  <c r="AD37" i="2" a="1"/>
  <c r="J48" i="2" a="1"/>
  <c r="I54" i="2" a="1"/>
  <c r="G59" i="2" a="1"/>
  <c r="F42" i="2" a="1"/>
  <c r="T55" i="2" a="1"/>
  <c r="N52" i="2" a="1"/>
  <c r="N47" i="2" a="1"/>
  <c r="AE54" i="2" a="1"/>
  <c r="G35" i="2" a="1"/>
  <c r="AF52" i="2" a="1"/>
  <c r="K47" i="2" a="1"/>
  <c r="AI41" i="2" a="1"/>
  <c r="AF57" i="2" a="1"/>
  <c r="AM49" i="2" a="1"/>
  <c r="T44" i="2" a="1"/>
  <c r="AC37" i="2" a="1"/>
  <c r="V43" i="2" a="1"/>
  <c r="K44" i="2" a="1"/>
  <c r="G58" i="2" a="1"/>
  <c r="Z42" i="2" a="1"/>
  <c r="V38" i="2" a="1"/>
  <c r="X38" i="2" a="1"/>
  <c r="AL43" i="2" a="1"/>
  <c r="I58" i="2" a="1"/>
  <c r="AD51" i="2" a="1"/>
  <c r="K50" i="2" a="1"/>
  <c r="AF54" i="2" a="1"/>
  <c r="N38" i="2" a="1"/>
  <c r="K36" i="2" a="1"/>
  <c r="AJ42" i="2" a="1"/>
  <c r="N53" i="2" a="1"/>
  <c r="AI50" i="2" a="1"/>
  <c r="Y48" i="2" a="1"/>
  <c r="K51" i="2" a="1"/>
  <c r="L46" i="2" a="1"/>
  <c r="M57" i="2" a="1"/>
  <c r="AH41" i="2" a="1"/>
  <c r="M46" i="2" a="1"/>
  <c r="AL57" i="2" a="1"/>
  <c r="X46" i="2" a="1"/>
  <c r="F53" i="2" a="1"/>
  <c r="AI53" i="2" a="1"/>
  <c r="D38" i="2" a="1"/>
  <c r="AK37" i="2" a="1"/>
  <c r="D39" i="2" a="1"/>
  <c r="AC40" i="2" a="1"/>
  <c r="F43" i="2" a="1"/>
  <c r="Z54" i="2" a="1"/>
  <c r="AK46" i="2" a="1"/>
  <c r="R57" i="2" a="1"/>
  <c r="R38" i="2" a="1"/>
  <c r="H49" i="2" a="1"/>
  <c r="P46" i="2" a="1"/>
  <c r="O41" i="2" a="1"/>
  <c r="P42" i="2" a="1"/>
  <c r="L44" i="2" a="1"/>
  <c r="Q51" i="2" a="1"/>
  <c r="AB51" i="2" a="1"/>
  <c r="S59" i="2" a="1"/>
  <c r="Q46" i="2" a="1"/>
  <c r="L42" i="2" a="1"/>
  <c r="P41" i="2" a="1"/>
  <c r="AI40" i="2" a="1"/>
  <c r="Q38" i="2" a="1"/>
  <c r="D37" i="2" a="1"/>
  <c r="AJ54" i="2" a="1"/>
  <c r="Z48" i="2" a="1"/>
  <c r="S51" i="2" a="1"/>
  <c r="AE35" i="2" a="1"/>
  <c r="AM44" i="2" a="1"/>
  <c r="Z36" i="2" a="1"/>
  <c r="AJ49" i="2" a="1"/>
  <c r="AL59" i="2" a="1"/>
  <c r="AA50" i="2" a="1"/>
  <c r="AJ35" i="2" a="1"/>
  <c r="AA38" i="2" a="1"/>
  <c r="K41" i="2" a="1"/>
  <c r="AD40" i="2" a="1"/>
  <c r="O47" i="2" a="1"/>
  <c r="U53" i="2" a="1"/>
  <c r="E51" i="2" a="1"/>
  <c r="AA47" i="2" a="1"/>
  <c r="AA46" i="2" a="1"/>
  <c r="AM41" i="2" a="1"/>
  <c r="AE41" i="2" a="1"/>
  <c r="AE57" i="2" a="1"/>
  <c r="O54" i="2" a="1"/>
  <c r="S35" i="2" a="1"/>
  <c r="Q39" i="2" a="1"/>
  <c r="F57" i="2" a="1"/>
  <c r="P43" i="2" a="1"/>
  <c r="H42" i="2" a="1"/>
  <c r="AF38" i="2" a="1"/>
  <c r="G42" i="2" a="1"/>
  <c r="V50" i="2" a="1"/>
  <c r="I43" i="2" a="1"/>
  <c r="AH54" i="2" a="1"/>
  <c r="T37" i="2" a="1"/>
  <c r="X56" i="2" a="1"/>
  <c r="AL48" i="2" a="1"/>
  <c r="AL44" i="2" a="1"/>
  <c r="AG35" i="2" a="1"/>
  <c r="R46" i="2" a="1"/>
  <c r="E56" i="2" a="1"/>
  <c r="AL47" i="2" a="1"/>
  <c r="AH38" i="2" a="1"/>
  <c r="U36" i="2" a="1"/>
  <c r="AB44" i="2" a="1"/>
  <c r="M38" i="2" a="1"/>
  <c r="L57" i="2" a="1"/>
  <c r="Z41" i="2" a="1"/>
  <c r="Y35" i="2" a="1"/>
  <c r="AI38" i="2" a="1"/>
  <c r="AK100" i="2" l="1"/>
  <c r="Z118" i="2"/>
  <c r="AI114" i="2"/>
  <c r="T113" i="2"/>
  <c r="AH98" i="2"/>
  <c r="AL102" i="2"/>
  <c r="W113" i="2"/>
  <c r="AA117" i="2"/>
  <c r="H97" i="2"/>
  <c r="H118" i="2"/>
  <c r="M97" i="2"/>
  <c r="M99" i="2"/>
  <c r="X110" i="2"/>
  <c r="Q104" i="2"/>
  <c r="AK116" i="2"/>
  <c r="AJ113" i="2"/>
  <c r="X102" i="2"/>
  <c r="Z104" i="2"/>
  <c r="K95" i="2"/>
  <c r="J118" i="2"/>
  <c r="AD119" i="2"/>
  <c r="L108" i="2"/>
  <c r="Y105" i="2"/>
  <c r="AF100" i="2"/>
  <c r="P112" i="2"/>
  <c r="R118" i="2"/>
  <c r="AE105" i="2"/>
  <c r="W118" i="2"/>
  <c r="G113" i="2"/>
  <c r="AL107" i="2"/>
  <c r="AJ96" i="2"/>
  <c r="AA105" i="2"/>
  <c r="L103" i="2"/>
  <c r="AF109" i="2"/>
  <c r="G98" i="2"/>
  <c r="E98" i="2"/>
  <c r="AH111" i="2"/>
  <c r="AF118" i="2"/>
  <c r="Y113" i="2"/>
  <c r="I101" i="2"/>
  <c r="K98" i="2"/>
  <c r="AC112" i="2"/>
  <c r="N99" i="2"/>
  <c r="AB118" i="2"/>
  <c r="AM118" i="2"/>
  <c r="I118" i="2"/>
  <c r="O96" i="2"/>
  <c r="AC106" i="2"/>
  <c r="AG98" i="2"/>
  <c r="T117" i="2"/>
  <c r="U96" i="2"/>
  <c r="U104" i="2"/>
  <c r="AF101" i="2"/>
  <c r="J95" i="2"/>
  <c r="AD102" i="2"/>
  <c r="H116" i="2"/>
  <c r="AJ102" i="2"/>
  <c r="I106" i="2"/>
  <c r="X96" i="2"/>
  <c r="R109" i="2"/>
  <c r="X113" i="2"/>
  <c r="X118" i="2"/>
  <c r="AD118" i="2"/>
  <c r="N114" i="2"/>
  <c r="X104" i="2"/>
  <c r="AE113" i="2"/>
  <c r="AA101" i="2"/>
  <c r="L102" i="2"/>
  <c r="E107" i="2"/>
  <c r="M111" i="2"/>
  <c r="AB106" i="2"/>
  <c r="T107" i="2"/>
  <c r="AB119" i="2"/>
  <c r="O111" i="2"/>
  <c r="N115" i="2"/>
  <c r="AE95" i="2"/>
  <c r="G112" i="2"/>
  <c r="AA104" i="2"/>
  <c r="AK119" i="2"/>
  <c r="AI118" i="2"/>
  <c r="AB105" i="2"/>
  <c r="W96" i="2"/>
  <c r="AK98" i="2"/>
  <c r="H115" i="2"/>
  <c r="M113" i="2"/>
  <c r="O112" i="2"/>
  <c r="S106" i="2"/>
  <c r="AE97" i="2"/>
  <c r="AC115" i="2"/>
  <c r="M109" i="2"/>
  <c r="Q113" i="2"/>
  <c r="AD100" i="2"/>
  <c r="K112" i="2"/>
  <c r="AL108" i="2"/>
  <c r="E103" i="2"/>
  <c r="AG105" i="2"/>
  <c r="AK118" i="2"/>
  <c r="T98" i="2"/>
  <c r="S111" i="2"/>
  <c r="R97" i="2"/>
  <c r="U102" i="2"/>
  <c r="AD103" i="2"/>
  <c r="E108" i="2"/>
  <c r="AA108" i="2"/>
  <c r="AJ110" i="2"/>
  <c r="AL101" i="2"/>
  <c r="AK110" i="2"/>
  <c r="J112" i="2"/>
  <c r="AE107" i="2"/>
  <c r="N109" i="2"/>
  <c r="S102" i="2"/>
  <c r="S115" i="2"/>
  <c r="W98" i="2"/>
  <c r="AL114" i="2"/>
  <c r="AM98" i="2"/>
  <c r="L98" i="2"/>
  <c r="AE104" i="2"/>
  <c r="Z98" i="2"/>
  <c r="AI113" i="2"/>
  <c r="W102" i="2"/>
  <c r="F119" i="2"/>
  <c r="E99" i="2"/>
  <c r="AC105" i="2"/>
  <c r="X109" i="2"/>
  <c r="AA96" i="2"/>
  <c r="AL95" i="2"/>
  <c r="V109" i="2"/>
  <c r="N103" i="2"/>
  <c r="X95" i="2"/>
  <c r="AB96" i="2"/>
  <c r="E106" i="2"/>
  <c r="Y115" i="2"/>
  <c r="AD106" i="2"/>
  <c r="AG100" i="2"/>
  <c r="F103" i="2"/>
  <c r="N96" i="2"/>
  <c r="U99" i="2"/>
  <c r="Z101" i="2"/>
  <c r="Q110" i="2"/>
  <c r="AM115" i="2"/>
  <c r="T100" i="2"/>
  <c r="T118" i="2"/>
  <c r="M116" i="2"/>
  <c r="L101" i="2"/>
  <c r="S117" i="2"/>
  <c r="E113" i="2"/>
  <c r="AE100" i="2"/>
  <c r="AH102" i="2"/>
  <c r="Z116" i="2"/>
  <c r="R100" i="2"/>
  <c r="U101" i="2"/>
  <c r="L110" i="2"/>
  <c r="H111" i="2"/>
  <c r="V97" i="2"/>
  <c r="AA119" i="2"/>
  <c r="AE115" i="2"/>
  <c r="G99" i="2"/>
  <c r="K103" i="2"/>
  <c r="AG112" i="2"/>
  <c r="G114" i="2"/>
  <c r="J115" i="2"/>
  <c r="K96" i="2"/>
  <c r="AD97" i="2"/>
  <c r="AH114" i="2"/>
  <c r="I111" i="2"/>
  <c r="AG111" i="2"/>
  <c r="Y98" i="2"/>
  <c r="AK113" i="2"/>
  <c r="O106" i="2"/>
  <c r="M110" i="2"/>
  <c r="Y118" i="2"/>
  <c r="X106" i="2"/>
  <c r="AL116" i="2"/>
  <c r="AM111" i="2"/>
  <c r="P105" i="2"/>
  <c r="AL118" i="2"/>
  <c r="T95" i="2"/>
  <c r="AF106" i="2"/>
  <c r="H102" i="2"/>
  <c r="AJ116" i="2"/>
  <c r="AL109" i="2"/>
  <c r="AI110" i="2"/>
  <c r="L97" i="2"/>
  <c r="AH99" i="2"/>
  <c r="L95" i="2"/>
  <c r="O110" i="2"/>
  <c r="AJ100" i="2"/>
  <c r="Q105" i="2"/>
  <c r="O100" i="2"/>
  <c r="P113" i="2"/>
  <c r="AG116" i="2"/>
  <c r="AG96" i="2"/>
  <c r="Q101" i="2"/>
  <c r="U113" i="2"/>
  <c r="W117" i="2"/>
  <c r="AG117" i="2"/>
  <c r="U107" i="2"/>
  <c r="AE103" i="2"/>
  <c r="AK95" i="2"/>
  <c r="T106" i="2"/>
  <c r="AB97" i="2"/>
  <c r="E95" i="2"/>
  <c r="AC108" i="2"/>
  <c r="Z112" i="2"/>
  <c r="AI97" i="2"/>
  <c r="G95" i="2"/>
  <c r="AC119" i="2"/>
  <c r="I107" i="2"/>
  <c r="R98" i="2"/>
  <c r="S107" i="2"/>
  <c r="N112" i="2"/>
  <c r="J104" i="2"/>
  <c r="AF114" i="2"/>
  <c r="G105" i="2"/>
  <c r="AL110" i="2"/>
  <c r="P99" i="2"/>
  <c r="AC114" i="2"/>
  <c r="L107" i="2"/>
  <c r="AB99" i="2"/>
  <c r="AG104" i="2"/>
  <c r="O116" i="2"/>
  <c r="V111" i="2"/>
  <c r="AB98" i="2"/>
  <c r="H95" i="2"/>
  <c r="G117" i="2"/>
  <c r="AC111" i="2"/>
  <c r="AI117" i="2"/>
  <c r="AD117" i="2"/>
  <c r="AK112" i="2"/>
  <c r="O119" i="2"/>
  <c r="AG119" i="2"/>
  <c r="U116" i="2"/>
  <c r="AF119" i="2"/>
  <c r="Z111" i="2"/>
  <c r="G103" i="2"/>
  <c r="S104" i="2"/>
  <c r="AF99" i="2"/>
  <c r="F114" i="2"/>
  <c r="L96" i="2"/>
  <c r="V112" i="2"/>
  <c r="AL100" i="2"/>
  <c r="AH105" i="2"/>
  <c r="N108" i="2"/>
  <c r="X115" i="2"/>
  <c r="AH110" i="2"/>
  <c r="Q96" i="2"/>
  <c r="AB103" i="2"/>
  <c r="AK117" i="2"/>
  <c r="P107" i="2"/>
  <c r="J107" i="2"/>
  <c r="T105" i="2"/>
  <c r="T116" i="2"/>
  <c r="Z115" i="2"/>
  <c r="AG114" i="2"/>
  <c r="AM116" i="2"/>
  <c r="H96" i="2"/>
  <c r="I115" i="2"/>
  <c r="AH112" i="2"/>
  <c r="H100" i="2"/>
  <c r="Y96" i="2"/>
  <c r="AA100" i="2"/>
  <c r="W109" i="2"/>
  <c r="AK109" i="2"/>
  <c r="H119" i="2"/>
  <c r="S112" i="2"/>
  <c r="Z100" i="2"/>
  <c r="AB102" i="2"/>
  <c r="AD114" i="2"/>
  <c r="N116" i="2"/>
  <c r="P114" i="2"/>
  <c r="E112" i="2"/>
  <c r="N119" i="2"/>
  <c r="X112" i="2"/>
  <c r="AK102" i="2"/>
  <c r="V99" i="2"/>
  <c r="O115" i="2"/>
  <c r="AL104" i="2"/>
  <c r="O108" i="2"/>
  <c r="V103" i="2"/>
  <c r="H106" i="2"/>
  <c r="I113" i="2"/>
  <c r="J98" i="2"/>
  <c r="R119" i="2"/>
  <c r="F118" i="2"/>
  <c r="G102" i="2"/>
  <c r="R108" i="2"/>
  <c r="E105" i="2"/>
  <c r="E114" i="2"/>
  <c r="J97" i="2"/>
  <c r="S98" i="2"/>
  <c r="T103" i="2"/>
  <c r="AG109" i="2"/>
  <c r="AH113" i="2"/>
  <c r="AF116" i="2"/>
  <c r="T97" i="2"/>
  <c r="J102" i="2"/>
  <c r="AA110" i="2"/>
  <c r="I102" i="2"/>
  <c r="P119" i="2"/>
  <c r="AC109" i="2"/>
  <c r="AJ118" i="2"/>
  <c r="M108" i="2"/>
  <c r="F110" i="2"/>
  <c r="U105" i="2"/>
  <c r="AA112" i="2"/>
  <c r="S100" i="2"/>
  <c r="L114" i="2"/>
  <c r="G101" i="2"/>
  <c r="T99" i="2"/>
  <c r="Y108" i="2"/>
  <c r="AF107" i="2"/>
  <c r="L109" i="2"/>
  <c r="AI112" i="2"/>
  <c r="AC101" i="2"/>
  <c r="AJ97" i="2"/>
  <c r="V114" i="2"/>
  <c r="J109" i="2"/>
  <c r="U95" i="2"/>
  <c r="F113" i="2"/>
  <c r="I108" i="2"/>
  <c r="AE116" i="2"/>
  <c r="T101" i="2"/>
  <c r="Y106" i="2"/>
  <c r="T110" i="2"/>
  <c r="K108" i="2"/>
  <c r="M103" i="2"/>
  <c r="AD96" i="2"/>
  <c r="S110" i="2"/>
  <c r="Q115" i="2"/>
  <c r="E96" i="2"/>
  <c r="P118" i="2"/>
  <c r="I114" i="2"/>
  <c r="Q100" i="2"/>
  <c r="H113" i="2"/>
  <c r="P109" i="2"/>
  <c r="F115" i="2"/>
  <c r="AG113" i="2"/>
  <c r="S114" i="2"/>
  <c r="F112" i="2"/>
  <c r="G116" i="2"/>
  <c r="AE98" i="2"/>
  <c r="K109" i="2"/>
  <c r="AA114" i="2"/>
  <c r="AD99" i="2"/>
  <c r="P100" i="2"/>
  <c r="AF110" i="2"/>
  <c r="AJ112" i="2"/>
  <c r="AE109" i="2"/>
  <c r="AI115" i="2"/>
  <c r="T108" i="2"/>
  <c r="U117" i="2"/>
  <c r="P101" i="2"/>
  <c r="AK105" i="2"/>
  <c r="V102" i="2"/>
  <c r="N102" i="2"/>
  <c r="AE114" i="2"/>
  <c r="K97" i="2"/>
  <c r="AF115" i="2"/>
  <c r="AA99" i="2"/>
  <c r="AB107" i="2"/>
  <c r="AL119" i="2"/>
  <c r="R99" i="2"/>
  <c r="P104" i="2"/>
  <c r="K117" i="2"/>
  <c r="AI105" i="2"/>
  <c r="W107" i="2"/>
  <c r="U98" i="2"/>
  <c r="AC102" i="2"/>
  <c r="E101" i="2"/>
  <c r="AB101" i="2"/>
  <c r="J103" i="2"/>
  <c r="X103" i="2"/>
  <c r="U110" i="2"/>
  <c r="AH101" i="2"/>
  <c r="AE112" i="2"/>
  <c r="AC107" i="2"/>
  <c r="AA116" i="2"/>
  <c r="X99" i="2"/>
  <c r="V95" i="2"/>
  <c r="T115" i="2"/>
  <c r="M95" i="2"/>
  <c r="AK103" i="2"/>
  <c r="Y116" i="2"/>
  <c r="R117" i="2"/>
  <c r="H108" i="2"/>
  <c r="E97" i="2"/>
  <c r="F100" i="2"/>
  <c r="Q119" i="2"/>
  <c r="AC99" i="2"/>
  <c r="Q112" i="2"/>
  <c r="M101" i="2"/>
  <c r="O118" i="2"/>
  <c r="AE110" i="2"/>
  <c r="O104" i="2"/>
  <c r="AH100" i="2"/>
  <c r="AB100" i="2"/>
  <c r="V115" i="2"/>
  <c r="I95" i="2"/>
  <c r="T102" i="2"/>
  <c r="F98" i="2"/>
  <c r="O107" i="2"/>
  <c r="N106" i="2"/>
  <c r="V116" i="2"/>
  <c r="K106" i="2"/>
  <c r="AE111" i="2"/>
  <c r="M104" i="2"/>
  <c r="AE102" i="2"/>
  <c r="AC110" i="2"/>
  <c r="AG97" i="2"/>
  <c r="AA118" i="2"/>
  <c r="R112" i="2"/>
  <c r="E104" i="2"/>
  <c r="Q103" i="2"/>
  <c r="M114" i="2"/>
  <c r="Q98" i="2"/>
  <c r="R113" i="2"/>
  <c r="AI119" i="2"/>
  <c r="Z119" i="2"/>
  <c r="H110" i="2"/>
  <c r="O102" i="2"/>
  <c r="I119" i="2"/>
  <c r="AA106" i="2"/>
  <c r="U109" i="2"/>
  <c r="AJ106" i="2"/>
  <c r="G100" i="2"/>
  <c r="M105" i="2"/>
  <c r="AJ98" i="2"/>
  <c r="L99" i="2"/>
  <c r="M112" i="2"/>
  <c r="AL106" i="2"/>
  <c r="AA113" i="2"/>
  <c r="K100" i="2"/>
  <c r="K102" i="2"/>
  <c r="AD98" i="2"/>
  <c r="X97" i="2"/>
  <c r="T96" i="2"/>
  <c r="W106" i="2"/>
  <c r="M98" i="2"/>
  <c r="E117" i="2"/>
  <c r="S95" i="2"/>
  <c r="W110" i="2"/>
  <c r="R102" i="2"/>
  <c r="R101" i="2"/>
  <c r="R106" i="2"/>
  <c r="E100" i="2"/>
  <c r="U97" i="2"/>
  <c r="E115" i="2"/>
  <c r="I105" i="2"/>
  <c r="W115" i="2"/>
  <c r="AD105" i="2"/>
  <c r="AC100" i="2"/>
  <c r="O113" i="2"/>
  <c r="F102" i="2"/>
  <c r="O99" i="2"/>
  <c r="S97" i="2"/>
  <c r="AH108" i="2"/>
  <c r="AA98" i="2"/>
  <c r="AF98" i="2"/>
  <c r="AH118" i="2"/>
  <c r="X116" i="2"/>
  <c r="O105" i="2"/>
  <c r="AJ104" i="2"/>
  <c r="S119" i="2"/>
  <c r="X105" i="2"/>
  <c r="O98" i="2"/>
  <c r="J101" i="2"/>
  <c r="AK96" i="2"/>
  <c r="AK108" i="2"/>
  <c r="AE118" i="2"/>
  <c r="E110" i="2"/>
  <c r="N105" i="2"/>
  <c r="AC103" i="2"/>
  <c r="AB112" i="2"/>
  <c r="AM105" i="2"/>
  <c r="AD108" i="2"/>
  <c r="N111" i="2"/>
  <c r="H114" i="2"/>
  <c r="O103" i="2"/>
  <c r="Z110" i="2"/>
  <c r="P115" i="2"/>
  <c r="Q108" i="2"/>
  <c r="U118" i="2"/>
  <c r="AM104" i="2"/>
  <c r="O117" i="2"/>
  <c r="AI108" i="2"/>
  <c r="U108" i="2"/>
  <c r="AF117" i="2"/>
  <c r="U111" i="2"/>
  <c r="Y102" i="2"/>
  <c r="S105" i="2"/>
  <c r="Y100" i="2"/>
  <c r="Y114" i="2"/>
  <c r="AG110" i="2"/>
  <c r="AC96" i="2"/>
  <c r="J108" i="2"/>
  <c r="AJ105" i="2"/>
  <c r="P110" i="2"/>
  <c r="G110" i="2"/>
  <c r="I96" i="2"/>
  <c r="AB104" i="2"/>
  <c r="W104" i="2"/>
  <c r="AA97" i="2"/>
  <c r="AF108" i="2"/>
  <c r="AI95" i="2"/>
  <c r="J110" i="2"/>
  <c r="AH116" i="2"/>
  <c r="AI109" i="2"/>
  <c r="V100" i="2"/>
  <c r="Z114" i="2"/>
  <c r="AA111" i="2"/>
  <c r="I109" i="2"/>
  <c r="R114" i="2"/>
  <c r="N97" i="2"/>
  <c r="N95" i="2"/>
  <c r="AM100" i="2"/>
  <c r="I116" i="2"/>
  <c r="I98" i="2"/>
  <c r="AD116" i="2"/>
  <c r="L105" i="2"/>
  <c r="AL97" i="2"/>
  <c r="AL113" i="2"/>
  <c r="AF113" i="2"/>
  <c r="H103" i="2"/>
  <c r="AA109" i="2"/>
  <c r="AH106" i="2"/>
  <c r="R95" i="2"/>
  <c r="P117" i="2"/>
  <c r="AL105" i="2"/>
  <c r="AM113" i="2"/>
  <c r="V110" i="2"/>
  <c r="Q102" i="2"/>
  <c r="AH104" i="2"/>
  <c r="Z96" i="2"/>
  <c r="P98" i="2"/>
  <c r="AB95" i="2"/>
  <c r="Q114" i="2"/>
  <c r="F107" i="2"/>
  <c r="AH103" i="2"/>
  <c r="H99" i="2"/>
  <c r="AG102" i="2"/>
  <c r="F105" i="2"/>
  <c r="Z102" i="2"/>
  <c r="AA102" i="2"/>
  <c r="AM109" i="2"/>
  <c r="O97" i="2"/>
  <c r="AK101" i="2"/>
  <c r="I100" i="2"/>
  <c r="Y119" i="2"/>
  <c r="S99" i="2"/>
  <c r="F108" i="2"/>
  <c r="AK107" i="2"/>
  <c r="Y112" i="2"/>
  <c r="AC104" i="2"/>
  <c r="AI106" i="2"/>
  <c r="I97" i="2"/>
  <c r="K115" i="2"/>
  <c r="O101" i="2"/>
  <c r="P95" i="2"/>
  <c r="Z108" i="2"/>
  <c r="O114" i="2"/>
  <c r="Y99" i="2"/>
  <c r="V107" i="2"/>
  <c r="AJ119" i="2"/>
  <c r="R103" i="2"/>
  <c r="AE101" i="2"/>
  <c r="T114" i="2"/>
  <c r="AD104" i="2"/>
  <c r="M115" i="2"/>
  <c r="AA95" i="2"/>
  <c r="AM110" i="2"/>
  <c r="Z95" i="2"/>
  <c r="AI96" i="2"/>
  <c r="AM99" i="2"/>
  <c r="X107" i="2"/>
  <c r="G97" i="2"/>
  <c r="Z99" i="2"/>
  <c r="AL111" i="2"/>
  <c r="I110" i="2"/>
  <c r="AB113" i="2"/>
  <c r="R116" i="2"/>
  <c r="W101" i="2"/>
  <c r="W112" i="2"/>
  <c r="AC113" i="2"/>
  <c r="V117" i="2"/>
  <c r="H117" i="2"/>
  <c r="AH109" i="2"/>
  <c r="K119" i="2"/>
  <c r="G118" i="2"/>
  <c r="AI101" i="2"/>
  <c r="AE117" i="2"/>
  <c r="AD112" i="2"/>
  <c r="AG107" i="2"/>
  <c r="Y101" i="2"/>
  <c r="I99" i="2"/>
  <c r="AI116" i="2"/>
  <c r="AJ115" i="2"/>
  <c r="AD111" i="2"/>
  <c r="U114" i="2"/>
  <c r="U100" i="2"/>
  <c r="P96" i="2"/>
  <c r="AH96" i="2"/>
  <c r="J117" i="2"/>
  <c r="L100" i="2"/>
  <c r="M117" i="2"/>
  <c r="G107" i="2"/>
  <c r="AC97" i="2"/>
  <c r="I103" i="2"/>
  <c r="Y95" i="2"/>
  <c r="AF97" i="2"/>
  <c r="AG103" i="2"/>
  <c r="M119" i="2"/>
  <c r="Y107" i="2"/>
  <c r="AB116" i="2"/>
  <c r="X101" i="2"/>
  <c r="AE108" i="2"/>
  <c r="AM114" i="2"/>
  <c r="G115" i="2"/>
  <c r="AL112" i="2"/>
  <c r="Y117" i="2"/>
  <c r="Z106" i="2"/>
  <c r="AG101" i="2"/>
  <c r="L118" i="2"/>
  <c r="J113" i="2"/>
  <c r="Q118" i="2"/>
  <c r="X117" i="2"/>
  <c r="AD107" i="2"/>
  <c r="O109" i="2"/>
  <c r="M102" i="2"/>
  <c r="AC116" i="2"/>
  <c r="T109" i="2"/>
  <c r="AH97" i="2"/>
  <c r="K104" i="2"/>
  <c r="N113" i="2"/>
  <c r="F104" i="2"/>
  <c r="AC117" i="2"/>
  <c r="X114" i="2"/>
  <c r="AI104" i="2"/>
  <c r="AJ95" i="2"/>
  <c r="AB108" i="2"/>
  <c r="H109" i="2"/>
  <c r="V119" i="2"/>
  <c r="X100" i="2"/>
  <c r="W108" i="2"/>
  <c r="G109" i="2"/>
  <c r="AI102" i="2"/>
  <c r="Z117" i="2"/>
  <c r="AJ111" i="2"/>
  <c r="Q116" i="2"/>
  <c r="AM117" i="2"/>
  <c r="P102" i="2"/>
  <c r="K111" i="2"/>
  <c r="AM108" i="2"/>
  <c r="S101" i="2"/>
  <c r="AF95" i="2"/>
  <c r="AC98" i="2"/>
  <c r="AH117" i="2"/>
  <c r="K101" i="2"/>
  <c r="K110" i="2"/>
  <c r="L116" i="2"/>
  <c r="AD109" i="2"/>
  <c r="AJ108" i="2"/>
  <c r="F106" i="2"/>
  <c r="V108" i="2"/>
  <c r="V118" i="2"/>
  <c r="W103" i="2"/>
  <c r="N98" i="2"/>
  <c r="AM102" i="2"/>
  <c r="W114" i="2"/>
  <c r="AB110" i="2"/>
  <c r="G96" i="2"/>
  <c r="AL96" i="2"/>
  <c r="Y110" i="2"/>
  <c r="AM97" i="2"/>
  <c r="K99" i="2"/>
  <c r="P111" i="2"/>
  <c r="AK114" i="2"/>
  <c r="R110" i="2"/>
  <c r="AL117" i="2"/>
  <c r="R96" i="2"/>
  <c r="W105" i="2"/>
  <c r="J105" i="2"/>
  <c r="S113" i="2"/>
  <c r="AI100" i="2"/>
  <c r="AI98" i="2"/>
  <c r="L115" i="2"/>
  <c r="Q106" i="2"/>
  <c r="AM112" i="2"/>
  <c r="N110" i="2"/>
  <c r="E119" i="2"/>
  <c r="P103" i="2"/>
  <c r="AF102" i="2"/>
  <c r="AF105" i="2"/>
  <c r="E116" i="2"/>
  <c r="AE106" i="2"/>
  <c r="E111" i="2"/>
  <c r="G119" i="2"/>
  <c r="AJ114" i="2"/>
  <c r="F116" i="2"/>
  <c r="W97" i="2"/>
  <c r="X119" i="2"/>
  <c r="R115" i="2"/>
  <c r="AB109" i="2"/>
  <c r="I117" i="2"/>
  <c r="W111" i="2"/>
  <c r="AI107" i="2"/>
  <c r="W99" i="2"/>
  <c r="AJ99" i="2"/>
  <c r="AK106" i="2"/>
  <c r="V96" i="2"/>
  <c r="W119" i="2"/>
  <c r="AG106" i="2"/>
  <c r="AL103" i="2"/>
  <c r="AJ107" i="2"/>
  <c r="AD113" i="2"/>
  <c r="J111" i="2"/>
  <c r="K114" i="2"/>
  <c r="S108" i="2"/>
  <c r="AE96" i="2"/>
  <c r="K107" i="2"/>
  <c r="V101" i="2"/>
  <c r="AK99" i="2"/>
  <c r="N118" i="2"/>
  <c r="AM96" i="2"/>
  <c r="M96" i="2"/>
  <c r="R111" i="2"/>
  <c r="AK97" i="2"/>
  <c r="AC118" i="2"/>
  <c r="J119" i="2"/>
  <c r="T119" i="2"/>
  <c r="J106" i="2"/>
  <c r="F97" i="2"/>
  <c r="E109" i="2"/>
  <c r="W95" i="2"/>
  <c r="L117" i="2"/>
  <c r="AL115" i="2"/>
  <c r="T112" i="2"/>
  <c r="AG99" i="2"/>
  <c r="AD95" i="2"/>
  <c r="K116" i="2"/>
  <c r="J100" i="2"/>
  <c r="F101" i="2"/>
  <c r="AI99" i="2"/>
  <c r="G104" i="2"/>
  <c r="N100" i="2"/>
  <c r="F95" i="2"/>
  <c r="E118" i="2"/>
  <c r="AK104" i="2"/>
  <c r="Q111" i="2"/>
  <c r="AL98" i="2"/>
  <c r="W100" i="2"/>
  <c r="Y97" i="2"/>
  <c r="K105" i="2"/>
  <c r="AF112" i="2"/>
  <c r="AE119" i="2"/>
  <c r="J114" i="2"/>
  <c r="O95" i="2"/>
  <c r="AA115" i="2"/>
  <c r="L113" i="2"/>
  <c r="AJ109" i="2"/>
  <c r="U112" i="2"/>
  <c r="S96" i="2"/>
  <c r="F99" i="2"/>
  <c r="AM95" i="2"/>
  <c r="AD115" i="2"/>
  <c r="Z97" i="2"/>
  <c r="U119" i="2"/>
  <c r="AK111" i="2"/>
  <c r="AM119" i="2"/>
  <c r="G106" i="2"/>
  <c r="Y111" i="2"/>
  <c r="J99" i="2"/>
  <c r="T111" i="2"/>
  <c r="J96" i="2"/>
  <c r="AH115" i="2"/>
  <c r="Z107" i="2"/>
  <c r="AC95" i="2"/>
  <c r="AB111" i="2"/>
  <c r="Q99" i="2"/>
  <c r="AE99" i="2"/>
  <c r="I112" i="2"/>
  <c r="P116" i="2"/>
  <c r="X111" i="2"/>
  <c r="Y104" i="2"/>
  <c r="V113" i="2"/>
  <c r="Q95" i="2"/>
  <c r="K113" i="2"/>
  <c r="L112" i="2"/>
  <c r="AD110" i="2"/>
  <c r="S109" i="2"/>
  <c r="F109" i="2"/>
  <c r="L104" i="2"/>
  <c r="U106" i="2"/>
  <c r="E102" i="2"/>
  <c r="AG95" i="2"/>
  <c r="L106" i="2"/>
  <c r="K118" i="2"/>
  <c r="M118" i="2"/>
  <c r="Q117" i="2"/>
  <c r="V105" i="2"/>
  <c r="X98" i="2"/>
  <c r="Y109" i="2"/>
  <c r="AK115" i="2"/>
  <c r="AJ103" i="2"/>
  <c r="F111" i="2"/>
  <c r="Z109" i="2"/>
  <c r="Z113" i="2"/>
  <c r="F96" i="2"/>
  <c r="Q109" i="2"/>
  <c r="W116" i="2"/>
  <c r="I104" i="2"/>
  <c r="L111" i="2"/>
  <c r="AF104" i="2"/>
  <c r="L119" i="2"/>
  <c r="H101" i="2"/>
  <c r="G111" i="2"/>
  <c r="AI111" i="2"/>
  <c r="AI103" i="2"/>
  <c r="AD101" i="2"/>
  <c r="AG118" i="2"/>
  <c r="R104" i="2"/>
  <c r="AM107" i="2"/>
  <c r="Q97" i="2"/>
  <c r="M107" i="2"/>
  <c r="N101" i="2"/>
  <c r="AJ117" i="2"/>
  <c r="Q107" i="2"/>
  <c r="AF111" i="2"/>
  <c r="P97" i="2"/>
  <c r="AH95" i="2"/>
  <c r="M100" i="2"/>
  <c r="X108" i="2"/>
  <c r="H105" i="2"/>
  <c r="AM101" i="2"/>
  <c r="Y103" i="2"/>
  <c r="AH119" i="2"/>
  <c r="R105" i="2"/>
  <c r="J116" i="2"/>
  <c r="T104" i="2"/>
  <c r="AG115" i="2"/>
  <c r="N107" i="2"/>
  <c r="AH107" i="2"/>
  <c r="R107" i="2"/>
  <c r="AM106" i="2"/>
  <c r="AA107" i="2"/>
  <c r="P108" i="2"/>
  <c r="AB117" i="2"/>
  <c r="AL99" i="2"/>
  <c r="V106" i="2"/>
  <c r="V98" i="2"/>
  <c r="G108" i="2"/>
  <c r="U115" i="2"/>
  <c r="D98" i="2"/>
  <c r="D118" i="2"/>
  <c r="D112" i="2"/>
  <c r="D113" i="2"/>
  <c r="D104" i="2"/>
  <c r="D119" i="2"/>
  <c r="D106" i="2"/>
  <c r="D107" i="2"/>
  <c r="D105" i="2"/>
  <c r="D115" i="2"/>
  <c r="AG30" i="2"/>
  <c r="J90" i="2"/>
  <c r="X90" i="2"/>
  <c r="O90" i="2"/>
  <c r="K30" i="2"/>
  <c r="R90" i="2"/>
  <c r="AF30" i="2"/>
  <c r="AD30" i="2"/>
  <c r="P90" i="2"/>
  <c r="D90" i="2"/>
  <c r="G90" i="2"/>
  <c r="K90" i="2"/>
  <c r="AK90" i="2"/>
  <c r="AB30" i="2"/>
  <c r="Y30" i="2"/>
  <c r="F30" i="2"/>
  <c r="M30" i="2"/>
  <c r="AA90" i="2"/>
  <c r="AA30" i="2"/>
  <c r="AH30" i="2"/>
  <c r="N90" i="2"/>
  <c r="S30" i="2"/>
  <c r="W90" i="2"/>
  <c r="D30" i="2"/>
  <c r="Q30" i="2"/>
  <c r="P30" i="2"/>
  <c r="L30" i="2"/>
  <c r="H90" i="2"/>
  <c r="AL90" i="2"/>
  <c r="AK30" i="2"/>
  <c r="Y90" i="2"/>
  <c r="G30" i="2"/>
  <c r="AM90" i="2"/>
  <c r="AJ90" i="2"/>
  <c r="I30" i="2"/>
  <c r="AH90" i="2"/>
  <c r="Q90" i="2"/>
  <c r="V90" i="2"/>
  <c r="Z90" i="2"/>
  <c r="N30" i="2"/>
  <c r="AL47" i="2"/>
  <c r="E56" i="2"/>
  <c r="AL48" i="2"/>
  <c r="AH54" i="2"/>
  <c r="O54" i="2"/>
  <c r="AE57" i="2"/>
  <c r="AA47" i="2"/>
  <c r="U53" i="2"/>
  <c r="O47" i="2"/>
  <c r="AA38" i="2"/>
  <c r="AJ35" i="2"/>
  <c r="AA50" i="2"/>
  <c r="AL59" i="2"/>
  <c r="AJ49" i="2"/>
  <c r="Z36" i="2"/>
  <c r="AM44" i="2"/>
  <c r="AE35" i="2"/>
  <c r="S51" i="2"/>
  <c r="Z48" i="2"/>
  <c r="AJ54" i="2"/>
  <c r="D37" i="2"/>
  <c r="Q38" i="2"/>
  <c r="AI40" i="2"/>
  <c r="P41" i="2"/>
  <c r="L42" i="2"/>
  <c r="Q46" i="2"/>
  <c r="S59" i="2"/>
  <c r="AB51" i="2"/>
  <c r="Q51" i="2"/>
  <c r="L44" i="2"/>
  <c r="P42" i="2"/>
  <c r="O41" i="2"/>
  <c r="P46" i="2"/>
  <c r="H49" i="2"/>
  <c r="R38" i="2"/>
  <c r="R57" i="2"/>
  <c r="AK46" i="2"/>
  <c r="Z54" i="2"/>
  <c r="F43" i="2"/>
  <c r="D38" i="2"/>
  <c r="AI53" i="2"/>
  <c r="F53" i="2"/>
  <c r="X46" i="2"/>
  <c r="AL57" i="2"/>
  <c r="M46" i="2"/>
  <c r="AH41" i="2"/>
  <c r="M57" i="2"/>
  <c r="L46" i="2"/>
  <c r="K51" i="2"/>
  <c r="Y48" i="2"/>
  <c r="AI50" i="2"/>
  <c r="N53" i="2"/>
  <c r="AJ42" i="2"/>
  <c r="K36" i="2"/>
  <c r="N38" i="2"/>
  <c r="AF54" i="2"/>
  <c r="K50" i="2"/>
  <c r="AD51" i="2"/>
  <c r="I58" i="2"/>
  <c r="AL43" i="2"/>
  <c r="X38" i="2"/>
  <c r="V38" i="2"/>
  <c r="Z42" i="2"/>
  <c r="G58" i="2"/>
  <c r="K44" i="2"/>
  <c r="V43" i="2"/>
  <c r="AC37" i="2"/>
  <c r="T44" i="2"/>
  <c r="AM49" i="2"/>
  <c r="AF57" i="2"/>
  <c r="AI41" i="2"/>
  <c r="K47" i="2"/>
  <c r="AF52" i="2"/>
  <c r="G35" i="2"/>
  <c r="AE54" i="2"/>
  <c r="N47" i="2"/>
  <c r="N52" i="2"/>
  <c r="T55" i="2"/>
  <c r="F42" i="2"/>
  <c r="G59" i="2"/>
  <c r="I54" i="2"/>
  <c r="J48" i="2"/>
  <c r="AD37" i="2"/>
  <c r="I59" i="2"/>
  <c r="AF40" i="2"/>
  <c r="AG55" i="2"/>
  <c r="U48" i="2"/>
  <c r="L55" i="2"/>
  <c r="AB50" i="2"/>
  <c r="AA49" i="2"/>
  <c r="K42" i="2"/>
  <c r="AK39" i="2"/>
  <c r="O52" i="2"/>
  <c r="K49" i="2"/>
  <c r="AM52" i="2"/>
  <c r="F44" i="2"/>
  <c r="AK59" i="2"/>
  <c r="H43" i="2"/>
  <c r="H56" i="2"/>
  <c r="Q57" i="2"/>
  <c r="AF47" i="2"/>
  <c r="AA56" i="2"/>
  <c r="V46" i="2"/>
  <c r="AC49" i="2"/>
  <c r="G39" i="2"/>
  <c r="M41" i="2"/>
  <c r="Y41" i="2"/>
  <c r="AD41" i="2"/>
  <c r="Z47" i="2"/>
  <c r="S36" i="2"/>
  <c r="W40" i="2"/>
  <c r="I56" i="2"/>
  <c r="AI52" i="2"/>
  <c r="X59" i="2"/>
  <c r="H44" i="2"/>
  <c r="H45" i="2"/>
  <c r="AD38" i="2"/>
  <c r="R47" i="2"/>
  <c r="AF46" i="2"/>
  <c r="AD57" i="2"/>
  <c r="U35" i="2"/>
  <c r="U40" i="2"/>
  <c r="F40" i="2"/>
  <c r="K48" i="2"/>
  <c r="N54" i="2"/>
  <c r="Q55" i="2"/>
  <c r="AD49" i="2"/>
  <c r="Z53" i="2"/>
  <c r="M53" i="2"/>
  <c r="AE48" i="2"/>
  <c r="S47" i="2"/>
  <c r="R37" i="2"/>
  <c r="K54" i="2"/>
  <c r="V54" i="2"/>
  <c r="AB39" i="2"/>
  <c r="X52" i="2"/>
  <c r="Z57" i="2"/>
  <c r="Q49" i="2"/>
  <c r="L47" i="2"/>
  <c r="W38" i="2"/>
  <c r="AE40" i="2"/>
  <c r="P56" i="2"/>
  <c r="W51" i="2"/>
  <c r="AI35" i="2"/>
  <c r="AM39" i="2"/>
  <c r="I39" i="2"/>
  <c r="F50" i="2"/>
  <c r="O37" i="2"/>
  <c r="K52" i="2"/>
  <c r="AH51" i="2"/>
  <c r="P38" i="2"/>
  <c r="G38" i="2"/>
  <c r="H47" i="2"/>
  <c r="AK52" i="2"/>
  <c r="T50" i="2"/>
  <c r="AC36" i="2"/>
  <c r="AA35" i="2"/>
  <c r="S40" i="2"/>
  <c r="AA36" i="2"/>
  <c r="J40" i="2"/>
  <c r="Z37" i="2"/>
  <c r="J37" i="2"/>
  <c r="G40" i="2"/>
  <c r="AL51" i="2"/>
  <c r="AM37" i="2"/>
  <c r="AE45" i="2"/>
  <c r="L59" i="2"/>
  <c r="P55" i="2"/>
  <c r="AG45" i="2"/>
  <c r="J45" i="2"/>
  <c r="AL40" i="2"/>
  <c r="AL42" i="2"/>
  <c r="N56" i="2"/>
  <c r="W42" i="2"/>
  <c r="AI44" i="2"/>
  <c r="D51" i="2"/>
  <c r="Q59" i="2"/>
  <c r="F37" i="2"/>
  <c r="AG46" i="2"/>
  <c r="K45" i="2"/>
  <c r="M49" i="2"/>
  <c r="X54" i="2"/>
  <c r="AG47" i="2"/>
  <c r="F45" i="2"/>
  <c r="S38" i="2"/>
  <c r="AB53" i="2"/>
  <c r="AM54" i="2"/>
  <c r="F46" i="2"/>
  <c r="E44" i="2"/>
  <c r="AG49" i="2"/>
  <c r="AH57" i="2"/>
  <c r="Z39" i="2"/>
  <c r="L39" i="2"/>
  <c r="Y45" i="2"/>
  <c r="N45" i="2"/>
  <c r="AK48" i="2"/>
  <c r="T42" i="2"/>
  <c r="K39" i="2"/>
  <c r="X43" i="2"/>
  <c r="AH48" i="2"/>
  <c r="O58" i="2"/>
  <c r="O55" i="2"/>
  <c r="AL50" i="2"/>
  <c r="AJ40" i="2"/>
  <c r="F56" i="2"/>
  <c r="M37" i="2"/>
  <c r="AH49" i="2"/>
  <c r="U52" i="2"/>
  <c r="G43" i="2"/>
  <c r="AL35" i="2"/>
  <c r="O59" i="2"/>
  <c r="K40" i="2"/>
  <c r="AA58" i="2"/>
  <c r="AH37" i="2"/>
  <c r="V55" i="2"/>
  <c r="S55" i="2"/>
  <c r="Y42" i="2"/>
  <c r="AC59" i="2"/>
  <c r="R44" i="2"/>
  <c r="F38" i="2"/>
  <c r="K43" i="2"/>
  <c r="AK47" i="2"/>
  <c r="AF59" i="2"/>
  <c r="R59" i="2"/>
  <c r="P44" i="2"/>
  <c r="Z40" i="2"/>
  <c r="M35" i="2"/>
  <c r="G47" i="2"/>
  <c r="W43" i="2"/>
  <c r="R36" i="2"/>
  <c r="AE43" i="2"/>
  <c r="AI54" i="2"/>
  <c r="E59" i="2"/>
  <c r="AI42" i="2"/>
  <c r="AC42" i="2"/>
  <c r="D54" i="2"/>
  <c r="AH42" i="2"/>
  <c r="Y39" i="2"/>
  <c r="AJ43" i="2"/>
  <c r="AL46" i="2"/>
  <c r="AB42" i="2"/>
  <c r="K56" i="2"/>
  <c r="K58" i="2"/>
  <c r="AL39" i="2"/>
  <c r="AB49" i="2"/>
  <c r="V35" i="2"/>
  <c r="AB57" i="2"/>
  <c r="Y54" i="2"/>
  <c r="I55" i="2"/>
  <c r="I57" i="2"/>
  <c r="R54" i="2"/>
  <c r="AD59" i="2"/>
  <c r="O45" i="2"/>
  <c r="AI36" i="2"/>
  <c r="AE58" i="2"/>
  <c r="AL58" i="2"/>
  <c r="Z51" i="2"/>
  <c r="V41" i="2"/>
  <c r="M56" i="2"/>
  <c r="AD53" i="2"/>
  <c r="Y58" i="2"/>
  <c r="H57" i="2"/>
  <c r="N59" i="2"/>
  <c r="AC48" i="2"/>
  <c r="H55" i="2"/>
  <c r="E42" i="2"/>
  <c r="AH56" i="2"/>
  <c r="M52" i="2"/>
  <c r="AB52" i="2"/>
  <c r="AA57" i="2"/>
  <c r="T45" i="2"/>
  <c r="AM55" i="2"/>
  <c r="O51" i="2"/>
  <c r="AM38" i="2"/>
  <c r="X41" i="2"/>
  <c r="V58" i="2"/>
  <c r="Q36" i="2"/>
  <c r="S45" i="2"/>
  <c r="O57" i="2"/>
  <c r="D45" i="2"/>
  <c r="W55" i="2"/>
  <c r="P54" i="2"/>
  <c r="AH36" i="2"/>
  <c r="T48" i="2"/>
  <c r="G51" i="2"/>
  <c r="Q58" i="2"/>
  <c r="O43" i="2"/>
  <c r="U43" i="2"/>
  <c r="AF55" i="2"/>
  <c r="AE46" i="2"/>
  <c r="R48" i="2"/>
  <c r="L40" i="2"/>
  <c r="R39" i="2"/>
  <c r="O35" i="2"/>
  <c r="I36" i="2"/>
  <c r="J38" i="2"/>
  <c r="R55" i="2"/>
  <c r="W35" i="2"/>
  <c r="AA42" i="2"/>
  <c r="U56" i="2"/>
  <c r="AJ51" i="2"/>
  <c r="AH59" i="2"/>
  <c r="AA53" i="2"/>
  <c r="AH52" i="2"/>
  <c r="H54" i="2"/>
  <c r="U58" i="2"/>
  <c r="AD58" i="2"/>
  <c r="AJ56" i="2"/>
  <c r="O40" i="2"/>
  <c r="J43" i="2"/>
  <c r="AI55" i="2"/>
  <c r="AL36" i="2"/>
  <c r="I50" i="2"/>
  <c r="W48" i="2"/>
  <c r="E48" i="2"/>
  <c r="O38" i="2"/>
  <c r="H39" i="2"/>
  <c r="AI47" i="2"/>
  <c r="AA41" i="2"/>
  <c r="AB47" i="2"/>
  <c r="G37" i="2"/>
  <c r="S52" i="2"/>
  <c r="AE37" i="2"/>
  <c r="AF41" i="2"/>
  <c r="AI49" i="2"/>
  <c r="T46" i="2"/>
  <c r="U41" i="2"/>
  <c r="M59" i="2"/>
  <c r="AA51" i="2"/>
  <c r="F54" i="2"/>
  <c r="X50" i="2"/>
  <c r="I38" i="2"/>
  <c r="AK57" i="2"/>
  <c r="N41" i="2"/>
  <c r="S49" i="2"/>
  <c r="N35" i="2"/>
  <c r="G36" i="2"/>
  <c r="S53" i="2"/>
  <c r="AJ58" i="2"/>
  <c r="Z58" i="2"/>
  <c r="AK45" i="2"/>
  <c r="I48" i="2"/>
  <c r="W49" i="2"/>
  <c r="AM47" i="2"/>
  <c r="AG57" i="2"/>
  <c r="AE53" i="2"/>
  <c r="N39" i="2"/>
  <c r="J44" i="2"/>
  <c r="I45" i="2"/>
  <c r="F47" i="2"/>
  <c r="Q50" i="2"/>
  <c r="H41" i="2"/>
  <c r="Z59" i="2"/>
  <c r="AM58" i="2"/>
  <c r="P49" i="2"/>
  <c r="I41" i="2"/>
  <c r="AL41" i="2"/>
  <c r="AG58" i="2"/>
  <c r="AD45" i="2"/>
  <c r="AL55" i="2"/>
  <c r="T35" i="2"/>
  <c r="L54" i="2"/>
  <c r="AM50" i="2"/>
  <c r="D58" i="2"/>
  <c r="E38" i="2"/>
  <c r="U45" i="2"/>
  <c r="L48" i="2"/>
  <c r="V42" i="2"/>
  <c r="AG41" i="2"/>
  <c r="AA55" i="2"/>
  <c r="M45" i="2"/>
  <c r="AJ59" i="2"/>
  <c r="S57" i="2"/>
  <c r="E49" i="2"/>
  <c r="T38" i="2"/>
  <c r="AI37" i="2"/>
  <c r="AL38" i="2"/>
  <c r="X47" i="2"/>
  <c r="F51" i="2"/>
  <c r="AH55" i="2"/>
  <c r="J42" i="2"/>
  <c r="R35" i="2"/>
  <c r="AE42" i="2"/>
  <c r="I52" i="2"/>
  <c r="AJ53" i="2"/>
  <c r="S41" i="2"/>
  <c r="Z44" i="2"/>
  <c r="E57" i="2"/>
  <c r="S39" i="2"/>
  <c r="AE44" i="2"/>
  <c r="I42" i="2"/>
  <c r="Y49" i="2"/>
  <c r="G46" i="2"/>
  <c r="E54" i="2"/>
  <c r="Q41" i="2"/>
  <c r="AM45" i="2"/>
  <c r="Z55" i="2"/>
  <c r="M54" i="2"/>
  <c r="N40" i="2"/>
  <c r="X36" i="2"/>
  <c r="Q40" i="2"/>
  <c r="Y57" i="2"/>
  <c r="J56" i="2"/>
  <c r="V52" i="2"/>
  <c r="AH53" i="2"/>
  <c r="Z52" i="2"/>
  <c r="AC39" i="2"/>
  <c r="G52" i="2"/>
  <c r="D40" i="2"/>
  <c r="AK41" i="2"/>
  <c r="Q48" i="2"/>
  <c r="AJ52" i="2"/>
  <c r="E55" i="2"/>
  <c r="AF37" i="2"/>
  <c r="W58" i="2"/>
  <c r="K46" i="2"/>
  <c r="J49" i="2"/>
  <c r="L38" i="2"/>
  <c r="H38" i="2"/>
  <c r="U57" i="2"/>
  <c r="J41" i="2"/>
  <c r="W46" i="2"/>
  <c r="O56" i="2"/>
  <c r="T36" i="2"/>
  <c r="O48" i="2"/>
  <c r="D47" i="2"/>
  <c r="P51" i="2"/>
  <c r="AF50" i="2"/>
  <c r="P50" i="2"/>
  <c r="AD54" i="2"/>
  <c r="AD52" i="2"/>
  <c r="AH45" i="2"/>
  <c r="M47" i="2"/>
  <c r="J36" i="2"/>
  <c r="U47" i="2"/>
  <c r="AC43" i="2"/>
  <c r="D57" i="2"/>
  <c r="AJ45" i="2"/>
  <c r="X45" i="2"/>
  <c r="AB41" i="2"/>
  <c r="M55" i="2"/>
  <c r="AB40" i="2"/>
  <c r="W39" i="2"/>
  <c r="AK43" i="2"/>
  <c r="M48" i="2"/>
  <c r="AE36" i="2"/>
  <c r="AB43" i="2"/>
  <c r="V51" i="2"/>
  <c r="M39" i="2"/>
  <c r="T41" i="2"/>
  <c r="AF56" i="2"/>
  <c r="AJ37" i="2"/>
  <c r="AK35" i="2"/>
  <c r="E39" i="2"/>
  <c r="J57" i="2"/>
  <c r="J58" i="2"/>
  <c r="R53" i="2"/>
  <c r="R49" i="2"/>
  <c r="AC57" i="2"/>
  <c r="E53" i="2"/>
  <c r="AG52" i="2"/>
  <c r="T40" i="2"/>
  <c r="V49" i="2"/>
  <c r="AD42" i="2"/>
  <c r="I46" i="2"/>
  <c r="K38" i="2"/>
  <c r="F59" i="2"/>
  <c r="L49" i="2"/>
  <c r="J47" i="2"/>
  <c r="Y37" i="2"/>
  <c r="T58" i="2"/>
  <c r="G53" i="2"/>
  <c r="J53" i="2"/>
  <c r="S42" i="2"/>
  <c r="U50" i="2"/>
  <c r="W56" i="2"/>
  <c r="S46" i="2"/>
  <c r="R51" i="2"/>
  <c r="AE50" i="2"/>
  <c r="H50" i="2"/>
  <c r="R52" i="2"/>
  <c r="R40" i="2"/>
  <c r="AM51" i="2"/>
  <c r="AC35" i="2"/>
  <c r="AA45" i="2"/>
  <c r="M40" i="2"/>
  <c r="L37" i="2"/>
  <c r="AA44" i="2"/>
  <c r="X51" i="2"/>
  <c r="N46" i="2"/>
  <c r="P59" i="2"/>
  <c r="AF42" i="2"/>
  <c r="AD35" i="2"/>
  <c r="V47" i="2"/>
  <c r="AK42" i="2"/>
  <c r="AG37" i="2"/>
  <c r="AK40" i="2"/>
  <c r="AI51" i="2"/>
  <c r="L45" i="2"/>
  <c r="AC56" i="2"/>
  <c r="G56" i="2"/>
  <c r="Y43" i="2"/>
  <c r="AF53" i="2"/>
  <c r="S56" i="2"/>
  <c r="V45" i="2"/>
  <c r="W50" i="2"/>
  <c r="AD39" i="2"/>
  <c r="X40" i="2"/>
  <c r="Y50" i="2"/>
  <c r="U49" i="2"/>
  <c r="H52" i="2"/>
  <c r="S44" i="2"/>
  <c r="H37" i="2"/>
  <c r="AB54" i="2"/>
  <c r="AE55" i="2"/>
  <c r="AL54" i="2"/>
  <c r="Y47" i="2"/>
  <c r="AM36" i="2"/>
  <c r="X39" i="2"/>
  <c r="AH44" i="2"/>
  <c r="Q45" i="2"/>
  <c r="N58" i="2"/>
  <c r="AE47" i="2"/>
  <c r="S43" i="2"/>
  <c r="AJ50" i="2"/>
  <c r="X57" i="2"/>
  <c r="Y56" i="2"/>
  <c r="H40" i="2"/>
  <c r="O50" i="2"/>
  <c r="H53" i="2"/>
  <c r="AE39" i="2"/>
  <c r="D46" i="2"/>
  <c r="AB45" i="2"/>
  <c r="AM35" i="2"/>
  <c r="U59" i="2"/>
  <c r="Q53" i="2"/>
  <c r="AK55" i="2"/>
  <c r="T43" i="2"/>
  <c r="L53" i="2"/>
  <c r="W47" i="2"/>
  <c r="I37" i="2"/>
  <c r="N44" i="2"/>
  <c r="AG36" i="2"/>
  <c r="J46" i="2"/>
  <c r="R56" i="2"/>
  <c r="AL56" i="2"/>
  <c r="Z49" i="2"/>
  <c r="AB56" i="2"/>
  <c r="T56" i="2"/>
  <c r="AK51" i="2"/>
  <c r="N42" i="2"/>
  <c r="AH43" i="2"/>
  <c r="L35" i="2"/>
  <c r="AA43" i="2"/>
  <c r="Y59" i="2"/>
  <c r="AL52" i="2"/>
  <c r="AK56" i="2"/>
  <c r="AC44" i="2"/>
  <c r="U51" i="2"/>
  <c r="U54" i="2"/>
  <c r="AA37" i="2"/>
  <c r="AI43" i="2"/>
  <c r="AK50" i="2"/>
  <c r="U39" i="2"/>
  <c r="E50" i="2"/>
  <c r="N55" i="2"/>
  <c r="J55" i="2"/>
  <c r="AI48" i="2"/>
  <c r="G45" i="2"/>
  <c r="R41" i="2"/>
  <c r="Y51" i="2"/>
  <c r="E46" i="2"/>
  <c r="Z46" i="2"/>
  <c r="AH46" i="2"/>
  <c r="Z38" i="2"/>
  <c r="AJ41" i="2"/>
  <c r="J59" i="2"/>
  <c r="H48" i="2"/>
  <c r="I44" i="2"/>
  <c r="X58" i="2"/>
  <c r="AB48" i="2"/>
  <c r="N48" i="2"/>
  <c r="AB38" i="2"/>
  <c r="Q37" i="2"/>
  <c r="E43" i="2"/>
  <c r="S50" i="2"/>
  <c r="F58" i="2"/>
  <c r="P47" i="2"/>
  <c r="N51" i="2"/>
  <c r="Z43" i="2"/>
  <c r="U44" i="2"/>
  <c r="N50" i="2"/>
  <c r="W57" i="2"/>
  <c r="J54" i="2"/>
  <c r="AC50" i="2"/>
  <c r="E36" i="2"/>
  <c r="I51" i="2"/>
  <c r="M44" i="2"/>
  <c r="AC38" i="2"/>
  <c r="L41" i="2"/>
  <c r="AI39" i="2"/>
  <c r="U37" i="2"/>
  <c r="G41" i="2"/>
  <c r="T53" i="2"/>
  <c r="R50" i="2"/>
  <c r="L51" i="2"/>
  <c r="AJ46" i="2"/>
  <c r="Z50" i="2"/>
  <c r="AJ36" i="2"/>
  <c r="X55" i="2"/>
  <c r="AE59" i="2"/>
  <c r="T57" i="2"/>
  <c r="U55" i="2"/>
  <c r="K37" i="2"/>
  <c r="AC58" i="2"/>
  <c r="J51" i="2"/>
  <c r="AI45" i="2"/>
  <c r="N49" i="2"/>
  <c r="AD50" i="2"/>
  <c r="S58" i="2"/>
  <c r="W44" i="2"/>
  <c r="AA39" i="2"/>
  <c r="AD44" i="2"/>
  <c r="F36" i="2"/>
  <c r="AK38" i="2"/>
  <c r="AD47" i="2"/>
  <c r="AF49" i="2"/>
  <c r="AK53" i="2"/>
  <c r="AG40" i="2"/>
  <c r="H59" i="2"/>
  <c r="AF58" i="2"/>
  <c r="AA52" i="2"/>
  <c r="V53" i="2"/>
  <c r="V40" i="2"/>
  <c r="H36" i="2"/>
  <c r="T47" i="2"/>
  <c r="AK44" i="2"/>
  <c r="AB35" i="2"/>
  <c r="R45" i="2"/>
  <c r="W45" i="2"/>
  <c r="AG38" i="2"/>
  <c r="P58" i="2"/>
  <c r="AG39" i="2"/>
  <c r="AG44" i="2"/>
  <c r="N37" i="2"/>
  <c r="O36" i="2"/>
  <c r="Q44" i="2"/>
  <c r="K53" i="2"/>
  <c r="V48" i="2"/>
  <c r="AF35" i="2"/>
  <c r="H51" i="2"/>
  <c r="Y36" i="2"/>
  <c r="AC47" i="2"/>
  <c r="I47" i="2"/>
  <c r="AC51" i="2"/>
  <c r="AE49" i="2"/>
  <c r="Z35" i="2"/>
  <c r="N36" i="2"/>
  <c r="F41" i="2"/>
  <c r="D43" i="2"/>
  <c r="M42" i="2"/>
  <c r="S54" i="2"/>
  <c r="AC45" i="2"/>
  <c r="S37" i="2"/>
  <c r="AI58" i="2"/>
  <c r="AE56" i="2"/>
  <c r="AD46" i="2"/>
  <c r="AK58" i="2"/>
  <c r="AG50" i="2"/>
  <c r="G54" i="2"/>
  <c r="K59" i="2"/>
  <c r="O53" i="2"/>
  <c r="H46" i="2"/>
  <c r="V36" i="2"/>
  <c r="I40" i="2"/>
  <c r="R42" i="2"/>
  <c r="V37" i="2"/>
  <c r="AG59" i="2"/>
  <c r="K57" i="2"/>
  <c r="AJ38" i="2"/>
  <c r="J52" i="2"/>
  <c r="U42" i="2"/>
  <c r="AG53" i="2"/>
  <c r="I35" i="2"/>
  <c r="L58" i="2"/>
  <c r="AH50" i="2"/>
  <c r="G44" i="2"/>
  <c r="Q56" i="2"/>
  <c r="AM48" i="2"/>
  <c r="AC52" i="2"/>
  <c r="W53" i="2"/>
  <c r="AJ39" i="2"/>
  <c r="K35" i="2"/>
  <c r="G57" i="2"/>
  <c r="T49" i="2"/>
  <c r="AF48" i="2"/>
  <c r="AJ47" i="2"/>
  <c r="AI57" i="2"/>
  <c r="T51" i="2"/>
  <c r="F52" i="2"/>
  <c r="AA48" i="2"/>
  <c r="T52" i="2"/>
  <c r="Y38" i="2"/>
  <c r="I49" i="2"/>
  <c r="AC55" i="2"/>
  <c r="E41" i="2"/>
  <c r="X42" i="2"/>
  <c r="L36" i="2"/>
  <c r="K55" i="2"/>
  <c r="AE38" i="2"/>
  <c r="AJ55" i="2"/>
  <c r="Q43" i="2"/>
  <c r="AJ44" i="2"/>
  <c r="L52" i="2"/>
  <c r="O46" i="2"/>
  <c r="M51" i="2"/>
  <c r="AE51" i="2"/>
  <c r="U46" i="2"/>
  <c r="AI46" i="2"/>
  <c r="F49" i="2"/>
  <c r="P36" i="2"/>
  <c r="V57" i="2"/>
  <c r="AD56" i="2"/>
  <c r="O44" i="2"/>
  <c r="AK54" i="2"/>
  <c r="AA54" i="2"/>
  <c r="Y52" i="2"/>
  <c r="E52" i="2"/>
  <c r="AF51" i="2"/>
  <c r="AH47" i="2"/>
  <c r="AF44" i="2"/>
  <c r="AH58" i="2"/>
  <c r="F35" i="2"/>
  <c r="P40" i="2"/>
  <c r="AG43" i="2"/>
  <c r="AG56" i="2"/>
  <c r="S48" i="2"/>
  <c r="W52" i="2"/>
  <c r="J50" i="2"/>
  <c r="Y40" i="2"/>
  <c r="X44" i="2"/>
  <c r="X49" i="2"/>
  <c r="AF39" i="2"/>
  <c r="P57" i="2"/>
  <c r="N57" i="2"/>
  <c r="AH39" i="2"/>
  <c r="AA59" i="2"/>
  <c r="AB36" i="2"/>
  <c r="AF45" i="2"/>
  <c r="M58" i="2"/>
  <c r="G48" i="2"/>
  <c r="AK49" i="2"/>
  <c r="Y55" i="2"/>
  <c r="O49" i="2"/>
  <c r="AM46" i="2"/>
  <c r="V59" i="2"/>
  <c r="AH40" i="2"/>
  <c r="AJ57" i="2"/>
  <c r="E45" i="2"/>
  <c r="AB55" i="2"/>
  <c r="AG42" i="2"/>
  <c r="Q42" i="2"/>
  <c r="M43" i="2"/>
  <c r="AD36" i="2"/>
  <c r="Q52" i="2"/>
  <c r="AL37" i="2"/>
  <c r="AC46" i="2"/>
  <c r="AD43" i="2"/>
  <c r="E37" i="2"/>
  <c r="O42" i="2"/>
  <c r="L56" i="2"/>
  <c r="AM53" i="2"/>
  <c r="W54" i="2"/>
  <c r="L50" i="2"/>
  <c r="X53" i="2"/>
  <c r="M36" i="2"/>
  <c r="AC54" i="2"/>
  <c r="Z45" i="2"/>
  <c r="AB37" i="2"/>
  <c r="R43" i="2"/>
  <c r="P53" i="2"/>
  <c r="P37" i="2"/>
  <c r="L43" i="2"/>
  <c r="AD55" i="2"/>
  <c r="H58" i="2"/>
  <c r="W41" i="2"/>
  <c r="P45" i="2"/>
  <c r="I53" i="2"/>
  <c r="E58" i="2"/>
  <c r="AM43" i="2"/>
  <c r="AE52" i="2"/>
  <c r="AM59" i="2"/>
  <c r="P48" i="2"/>
  <c r="Q47" i="2"/>
  <c r="AH35" i="2"/>
  <c r="E47" i="2"/>
  <c r="AF36" i="2"/>
  <c r="AM56" i="2"/>
  <c r="E40" i="2"/>
  <c r="AB59" i="2"/>
  <c r="P52" i="2"/>
  <c r="AL49" i="2"/>
  <c r="J39" i="2"/>
  <c r="Y46" i="2"/>
  <c r="W36" i="2"/>
  <c r="AM42" i="2"/>
  <c r="N43" i="2"/>
  <c r="T39" i="2"/>
  <c r="AG48" i="2"/>
  <c r="F39" i="2"/>
  <c r="AF43" i="2"/>
  <c r="AA40" i="2"/>
  <c r="Q54" i="2"/>
  <c r="F55" i="2"/>
  <c r="G50" i="2"/>
  <c r="AL53" i="2"/>
  <c r="AI56" i="2"/>
  <c r="AG54" i="2"/>
  <c r="P39" i="2"/>
  <c r="V56" i="2"/>
  <c r="Y53" i="2"/>
  <c r="T59" i="2"/>
  <c r="V44" i="2"/>
  <c r="Y44" i="2"/>
  <c r="M50" i="2"/>
  <c r="X35" i="2"/>
  <c r="W59" i="2"/>
  <c r="AF90" i="2"/>
  <c r="S90" i="2"/>
  <c r="W30" i="2"/>
  <c r="AC30" i="2"/>
  <c r="E90" i="2"/>
  <c r="AI30" i="2"/>
  <c r="AD90" i="2"/>
  <c r="E30" i="2"/>
  <c r="I90" i="2"/>
  <c r="AM30" i="2"/>
  <c r="H30" i="2"/>
  <c r="V30" i="2"/>
  <c r="R30" i="2"/>
  <c r="AC90" i="2"/>
  <c r="AL30" i="2"/>
  <c r="T30" i="2"/>
  <c r="J30" i="2"/>
  <c r="U90" i="2"/>
  <c r="L90" i="2"/>
  <c r="U30" i="2"/>
  <c r="AG90" i="2"/>
  <c r="O30" i="2"/>
  <c r="AB90" i="2"/>
  <c r="M90" i="2"/>
  <c r="X30" i="2"/>
  <c r="F90" i="2"/>
  <c r="AE90" i="2"/>
  <c r="Z30" i="2"/>
  <c r="T90" i="2"/>
  <c r="AI90" i="2"/>
  <c r="AE30" i="2"/>
  <c r="AJ30" i="2"/>
  <c r="AH38" i="2"/>
  <c r="X56" i="2"/>
  <c r="H42" i="2"/>
  <c r="E51" i="2"/>
  <c r="K41" i="2"/>
  <c r="L57" i="2"/>
  <c r="I43" i="2"/>
  <c r="AD40" i="2"/>
  <c r="F57" i="2"/>
  <c r="AI38" i="2"/>
  <c r="M38" i="2"/>
  <c r="AA46" i="2"/>
  <c r="R46" i="2"/>
  <c r="V50" i="2"/>
  <c r="T37" i="2"/>
  <c r="AC40" i="2"/>
  <c r="AF38" i="2"/>
  <c r="Q39" i="2"/>
  <c r="AB44" i="2"/>
  <c r="AL44" i="2"/>
  <c r="G42" i="2"/>
  <c r="AE41" i="2"/>
  <c r="D39" i="2"/>
  <c r="S35" i="2"/>
  <c r="Y35" i="2"/>
  <c r="U36" i="2"/>
  <c r="AG35" i="2"/>
  <c r="AK37" i="2"/>
  <c r="P43" i="2"/>
  <c r="AM41" i="2"/>
  <c r="Z41" i="2"/>
  <c r="Q159" i="1"/>
  <c r="P93" i="2"/>
  <c r="P63" i="2"/>
  <c r="Q188" i="1"/>
  <c r="O33" i="2"/>
  <c r="P124" i="2" s="1"/>
  <c r="O3" i="2"/>
  <c r="X37" i="2" a="1"/>
  <c r="V39" i="2" a="1"/>
  <c r="AC41" i="2" a="1"/>
  <c r="AI59" i="2" a="1"/>
  <c r="R58" i="2" a="1"/>
  <c r="U38" i="2" a="1"/>
  <c r="E35" i="2" a="1"/>
  <c r="AL45" i="2" a="1"/>
  <c r="O39" i="2" a="1"/>
  <c r="W37" i="2" a="1"/>
  <c r="AM40" i="2" a="1"/>
  <c r="T54" i="2" a="1"/>
  <c r="H35" i="2" a="1"/>
  <c r="J35" i="2" a="1"/>
  <c r="AG120" i="2" l="1"/>
  <c r="X120" i="2"/>
  <c r="AJ60" i="2"/>
  <c r="O120" i="2"/>
  <c r="AI120" i="2"/>
  <c r="AH120" i="2"/>
  <c r="G60" i="2"/>
  <c r="AD60" i="2"/>
  <c r="Q120" i="2"/>
  <c r="AM120" i="2"/>
  <c r="V120" i="2"/>
  <c r="AJ120" i="2"/>
  <c r="N60" i="2"/>
  <c r="T120" i="2"/>
  <c r="J35" i="2"/>
  <c r="J60" i="2" s="1"/>
  <c r="H35" i="2"/>
  <c r="T54" i="2"/>
  <c r="T60" i="2" s="1"/>
  <c r="AM40" i="2"/>
  <c r="AM60" i="2" s="1"/>
  <c r="W37" i="2"/>
  <c r="W60" i="2" s="1"/>
  <c r="O39" i="2"/>
  <c r="O60" i="2" s="1"/>
  <c r="AL45" i="2"/>
  <c r="AL60" i="2" s="1"/>
  <c r="E35" i="2"/>
  <c r="E60" i="2" s="1"/>
  <c r="S120" i="2"/>
  <c r="U38" i="2"/>
  <c r="U60" i="2" s="1"/>
  <c r="AD120" i="2"/>
  <c r="AF120" i="2"/>
  <c r="R58" i="2"/>
  <c r="R60" i="2" s="1"/>
  <c r="F120" i="2"/>
  <c r="AI59" i="2"/>
  <c r="AC41" i="2"/>
  <c r="AC60" i="2" s="1"/>
  <c r="U120" i="2"/>
  <c r="V39" i="2"/>
  <c r="X37" i="2"/>
  <c r="X60" i="2" s="1"/>
  <c r="AC120" i="2"/>
  <c r="K120" i="2"/>
  <c r="AG60" i="2"/>
  <c r="AE60" i="2"/>
  <c r="W120" i="2"/>
  <c r="AL120" i="2"/>
  <c r="AK120" i="2"/>
  <c r="I60" i="2"/>
  <c r="R120" i="2"/>
  <c r="V60" i="2"/>
  <c r="AB60" i="2"/>
  <c r="Z120" i="2"/>
  <c r="AH60" i="2"/>
  <c r="Z60" i="2"/>
  <c r="AA60" i="2"/>
  <c r="AB120" i="2"/>
  <c r="M60" i="2"/>
  <c r="L60" i="2"/>
  <c r="Y120" i="2"/>
  <c r="AA120" i="2"/>
  <c r="K60" i="2"/>
  <c r="J120" i="2"/>
  <c r="AI60" i="2"/>
  <c r="G120" i="2"/>
  <c r="P60" i="2"/>
  <c r="P120" i="2"/>
  <c r="M120" i="2"/>
  <c r="Q60" i="2"/>
  <c r="Y60" i="2"/>
  <c r="L120" i="2"/>
  <c r="N120" i="2"/>
  <c r="H120" i="2"/>
  <c r="F60" i="2"/>
  <c r="AF60" i="2"/>
  <c r="H60" i="2"/>
  <c r="AK60" i="2"/>
  <c r="D60" i="2"/>
  <c r="AE120" i="2"/>
  <c r="D120" i="2"/>
  <c r="S60" i="2"/>
  <c r="I120" i="2"/>
  <c r="R159" i="1"/>
  <c r="R188" i="1"/>
  <c r="Q93" i="2"/>
  <c r="Q63" i="2"/>
  <c r="P33" i="2"/>
  <c r="Q124" i="2" s="1"/>
  <c r="P3" i="2"/>
  <c r="C29" i="3" l="1" a="1"/>
  <c r="C29" i="3" s="1"/>
  <c r="C34" i="3" a="1"/>
  <c r="C34" i="3" s="1"/>
  <c r="E120" i="2"/>
  <c r="C10" i="3" a="1"/>
  <c r="C10" i="3" s="1"/>
  <c r="C16" i="3" a="1"/>
  <c r="C16" i="3" s="1"/>
  <c r="C22" i="3" a="1"/>
  <c r="C22" i="3" s="1"/>
  <c r="C28" i="3" a="1"/>
  <c r="C28" i="3" s="1"/>
  <c r="C17" i="3" a="1"/>
  <c r="C17" i="3" s="1"/>
  <c r="C23" i="3" a="1"/>
  <c r="C23" i="3" s="1"/>
  <c r="C35" i="3" a="1"/>
  <c r="C35" i="3" s="1"/>
  <c r="C11" i="3" a="1"/>
  <c r="C11" i="3" s="1"/>
  <c r="S159" i="1"/>
  <c r="S188" i="1"/>
  <c r="R63" i="2"/>
  <c r="R33" i="2"/>
  <c r="S124" i="2" s="1"/>
  <c r="R93" i="2"/>
  <c r="Q33" i="2"/>
  <c r="R124" i="2" s="1"/>
  <c r="Q3" i="2"/>
  <c r="C31" i="3" l="1"/>
  <c r="C37" i="3"/>
  <c r="C25" i="3"/>
  <c r="C19" i="3"/>
  <c r="C13" i="3"/>
  <c r="T159" i="1"/>
  <c r="S63" i="2"/>
  <c r="T188" i="1"/>
  <c r="S93" i="2"/>
  <c r="S33" i="2"/>
  <c r="T124" i="2" s="1"/>
  <c r="R3" i="2"/>
  <c r="C39" i="3" l="1"/>
  <c r="U159" i="1"/>
  <c r="T93" i="2"/>
  <c r="U188" i="1"/>
  <c r="T63" i="2"/>
  <c r="T33" i="2"/>
  <c r="U124" i="2" s="1"/>
  <c r="S3" i="2"/>
  <c r="V159" i="1" l="1"/>
  <c r="V188" i="1"/>
  <c r="U93" i="2"/>
  <c r="U33" i="2"/>
  <c r="V124" i="2" s="1"/>
  <c r="U63" i="2"/>
  <c r="T3" i="2"/>
  <c r="W159" i="1" l="1"/>
  <c r="W188" i="1"/>
  <c r="V63" i="2"/>
  <c r="V33" i="2"/>
  <c r="W124" i="2" s="1"/>
  <c r="V93" i="2"/>
  <c r="U3" i="2"/>
  <c r="X159" i="1" l="1"/>
  <c r="W33" i="2"/>
  <c r="X124" i="2" s="1"/>
  <c r="W63" i="2"/>
  <c r="X188" i="1"/>
  <c r="W93" i="2"/>
  <c r="V3" i="2"/>
  <c r="Y159" i="1" l="1"/>
  <c r="X93" i="2"/>
  <c r="X63" i="2"/>
  <c r="Y188" i="1"/>
  <c r="X33" i="2"/>
  <c r="Y124" i="2" s="1"/>
  <c r="W3" i="2"/>
  <c r="Z159" i="1" l="1"/>
  <c r="Z188" i="1"/>
  <c r="Y93" i="2"/>
  <c r="Y33" i="2"/>
  <c r="Z124" i="2" s="1"/>
  <c r="Y63" i="2"/>
  <c r="X3" i="2"/>
  <c r="AA159" i="1" l="1"/>
  <c r="Z63" i="2"/>
  <c r="AA188" i="1"/>
  <c r="Z33" i="2"/>
  <c r="AA124" i="2" s="1"/>
  <c r="Z93" i="2"/>
  <c r="Y3" i="2"/>
  <c r="AB159" i="1" l="1"/>
  <c r="AA63" i="2"/>
  <c r="AA33" i="2"/>
  <c r="AB124" i="2" s="1"/>
  <c r="AA93" i="2"/>
  <c r="AB188" i="1"/>
  <c r="Z3" i="2"/>
  <c r="AC159" i="1" l="1"/>
  <c r="AB93" i="2"/>
  <c r="AB63" i="2"/>
  <c r="AC188" i="1"/>
  <c r="AB33" i="2"/>
  <c r="AC124" i="2" s="1"/>
  <c r="AA3" i="2"/>
  <c r="AD159" i="1" l="1"/>
  <c r="AD188" i="1"/>
  <c r="AC93" i="2"/>
  <c r="AC63" i="2"/>
  <c r="AC33" i="2"/>
  <c r="AD124" i="2" s="1"/>
  <c r="AB3" i="2"/>
  <c r="AE159" i="1" l="1"/>
  <c r="AE188" i="1"/>
  <c r="AD33" i="2"/>
  <c r="AE124" i="2" s="1"/>
  <c r="AD63" i="2"/>
  <c r="AD93" i="2"/>
  <c r="AC3" i="2"/>
  <c r="AF159" i="1" l="1"/>
  <c r="AE63" i="2"/>
  <c r="AF188" i="1"/>
  <c r="AE33" i="2"/>
  <c r="AF124" i="2" s="1"/>
  <c r="AE93" i="2"/>
  <c r="AD3" i="2"/>
  <c r="AG159" i="1" l="1"/>
  <c r="AF93" i="2"/>
  <c r="AF63" i="2"/>
  <c r="AG188" i="1"/>
  <c r="AF33" i="2"/>
  <c r="AG124" i="2" s="1"/>
  <c r="AE3" i="2"/>
  <c r="AH159" i="1" l="1"/>
  <c r="AH188" i="1"/>
  <c r="AG93" i="2"/>
  <c r="AG33" i="2"/>
  <c r="AH124" i="2" s="1"/>
  <c r="AG63" i="2"/>
  <c r="AF3" i="2"/>
  <c r="AI159" i="1" l="1"/>
  <c r="AI188" i="1"/>
  <c r="AH63" i="2"/>
  <c r="AH33" i="2"/>
  <c r="AI124" i="2" s="1"/>
  <c r="AH93" i="2"/>
  <c r="AG3" i="2"/>
  <c r="AJ159" i="1" l="1"/>
  <c r="AI63" i="2"/>
  <c r="AI33" i="2"/>
  <c r="AJ124" i="2" s="1"/>
  <c r="AJ188" i="1"/>
  <c r="AI93" i="2"/>
  <c r="AH3" i="2"/>
  <c r="AK159" i="1" l="1"/>
  <c r="AJ63" i="2"/>
  <c r="AJ93" i="2"/>
  <c r="AK188" i="1"/>
  <c r="AJ33" i="2"/>
  <c r="AK124" i="2" s="1"/>
  <c r="AI3" i="2"/>
  <c r="AL159" i="1" l="1"/>
  <c r="AK33" i="2"/>
  <c r="AL124" i="2" s="1"/>
  <c r="AL188" i="1"/>
  <c r="AK93" i="2"/>
  <c r="AK63" i="2"/>
  <c r="AJ3" i="2"/>
  <c r="AM159" i="1" l="1"/>
  <c r="AL33" i="2"/>
  <c r="AM124" i="2" s="1"/>
  <c r="AM188" i="1"/>
  <c r="AL63" i="2"/>
  <c r="AL93" i="2"/>
  <c r="AK3" i="2"/>
  <c r="AM93" i="2" l="1"/>
  <c r="AM63" i="2"/>
  <c r="AM33" i="2"/>
  <c r="AL3" i="2"/>
  <c r="AM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<sst xmlns="http://schemas.openxmlformats.org/spreadsheetml/2006/main" count="419" uniqueCount="99">
  <si>
    <t>Base Hourly Rate</t>
  </si>
  <si>
    <t>Fully-loaded Hourly Rate</t>
  </si>
  <si>
    <t>Overhead %</t>
  </si>
  <si>
    <t>Mitigation Hours</t>
  </si>
  <si>
    <t>Mitigation %</t>
  </si>
  <si>
    <t>Overhead Hourly Rate</t>
  </si>
  <si>
    <t>Payroll Tax &amp; Insurance Hourly Rate</t>
  </si>
  <si>
    <t>Team Member</t>
  </si>
  <si>
    <t>Month Start Date</t>
  </si>
  <si>
    <t>Month 01</t>
  </si>
  <si>
    <t>Month 02</t>
  </si>
  <si>
    <t>Month 03</t>
  </si>
  <si>
    <t>Month 04</t>
  </si>
  <si>
    <t>Month 05</t>
  </si>
  <si>
    <t>Month 06</t>
  </si>
  <si>
    <t>Month 07</t>
  </si>
  <si>
    <t>Month 08</t>
  </si>
  <si>
    <t>Month 09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</si>
  <si>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</si>
  <si>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</si>
  <si>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</si>
  <si>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</si>
  <si>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</si>
  <si>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</si>
  <si>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</si>
  <si>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</si>
  <si>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</si>
  <si>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</si>
  <si>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</si>
  <si>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</si>
  <si>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</si>
  <si>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</si>
  <si>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</si>
  <si>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</si>
  <si>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</si>
  <si>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</si>
  <si>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</si>
  <si>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</si>
  <si>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</si>
  <si>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</si>
  <si>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</si>
  <si>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</si>
  <si>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</si>
  <si>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</si>
  <si>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</si>
  <si>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Input Man Hours</t>
  </si>
  <si>
    <t>Mitigation Cost</t>
  </si>
  <si>
    <t>Profit %</t>
  </si>
  <si>
    <t>Bond %</t>
  </si>
  <si>
    <t>Profit Hourly Rate</t>
  </si>
  <si>
    <t>Bond Hourly Rate</t>
  </si>
  <si>
    <t>Productivity Impact %</t>
  </si>
  <si>
    <t>Productivity Impact Hours</t>
  </si>
  <si>
    <t>Productivity Impact Cost</t>
  </si>
  <si>
    <t>Materials</t>
  </si>
  <si>
    <t>Subcontracts</t>
  </si>
  <si>
    <t>Total</t>
  </si>
  <si>
    <t>Tools &amp; Equipment</t>
  </si>
  <si>
    <t>Input Tools &amp; Equipment, Materials, Disposables, Subcontracts</t>
  </si>
  <si>
    <t>Consumables</t>
  </si>
  <si>
    <t>Fringe Hourly Rate</t>
  </si>
  <si>
    <t>Fringe %</t>
  </si>
  <si>
    <t>Hard Bid</t>
  </si>
  <si>
    <t xml:space="preserve">Bid Type: </t>
  </si>
  <si>
    <t>Negotiated Bid</t>
  </si>
  <si>
    <t>Allowable Overhead on Changes</t>
  </si>
  <si>
    <t>Change Order Calculator</t>
  </si>
  <si>
    <t>Allowable Profit on Changes</t>
  </si>
  <si>
    <t>Value</t>
  </si>
  <si>
    <t>Allowable Fee on Change</t>
  </si>
  <si>
    <t>Allowable Markup on Labor and Burden</t>
  </si>
  <si>
    <t>Allowable Markup on Material</t>
  </si>
  <si>
    <t>Allowable Markup Subcontracts</t>
  </si>
  <si>
    <t>Allowable Markup on Equipment</t>
  </si>
  <si>
    <t>Allowable Markup on Other Direct Job Costs</t>
  </si>
  <si>
    <t>Payroll Tax &amp; Insurance</t>
  </si>
  <si>
    <t>Productivity Loss</t>
  </si>
  <si>
    <t>Mitigation Costs</t>
  </si>
  <si>
    <t>Tools &amp; Equipment, Materials, Disposables, Subcontracts</t>
  </si>
  <si>
    <t>Change Order Area</t>
  </si>
  <si>
    <t>Impact Amount</t>
  </si>
  <si>
    <t>Change Order Summary</t>
  </si>
  <si>
    <t>HVAC and Sheet Metal</t>
  </si>
  <si>
    <t>Piping</t>
  </si>
  <si>
    <t>Plumbing</t>
  </si>
  <si>
    <t>Other_1</t>
  </si>
  <si>
    <t>Other_2</t>
  </si>
  <si>
    <t>Project Scope</t>
  </si>
  <si>
    <t xml:space="preserve"> </t>
  </si>
  <si>
    <t xml:space="preserve">  </t>
  </si>
  <si>
    <t>Trade/Discipline</t>
  </si>
  <si>
    <t>HVACSheetMetalTable[Trade/Discipline]</t>
  </si>
  <si>
    <t>PipingTable[Trade/Discipline]</t>
  </si>
  <si>
    <t>PlumbingTable[Trade/Discipline]</t>
  </si>
  <si>
    <t>Other_1Table[Trade/Discipline]</t>
  </si>
  <si>
    <t>Other_2Table[Trade/Discipline]</t>
  </si>
  <si>
    <t>HVACSheetMetal</t>
  </si>
  <si>
    <t>Foreman</t>
  </si>
  <si>
    <t>Journeyman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</si>
</sst>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yy;@"/>
    <numFmt numFmtId="165" formatCode="[$-409]mmm\-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FCB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194E8E"/>
      </left>
      <right style="thin">
        <color rgb="FF194E8E"/>
      </right>
      <top style="hair">
        <color rgb="FF194E8E"/>
      </top>
      <bottom style="thin">
        <color rgb="FF194E8E"/>
      </bottom>
      <diagonal/>
    </border>
    <border>
      <left style="thin">
        <color rgb="FF194E8E"/>
      </left>
      <right style="thin">
        <color rgb="FF194E8E"/>
      </right>
      <top style="thin">
        <color rgb="FF194E8E"/>
      </top>
      <bottom style="thin">
        <color rgb="FF194E8E"/>
      </bottom>
      <diagonal/>
    </border>
    <border>
      <left style="thin">
        <color rgb="FF194E8E"/>
      </left>
      <right style="thin">
        <color rgb="FF194E8E"/>
      </right>
      <top style="thin">
        <color rgb="FF194E8E"/>
      </top>
      <bottom/>
      <diagonal/>
    </border>
    <border>
      <left style="thin">
        <color rgb="FF194E8E"/>
      </left>
      <right style="thin">
        <color rgb="FF194E8E"/>
      </right>
      <top style="medium">
        <color rgb="FF194E8E"/>
      </top>
      <bottom/>
      <diagonal/>
    </border>
    <border>
      <left style="thin">
        <color rgb="FF194E8E"/>
      </left>
      <right style="thin">
        <color rgb="FF194E8E"/>
      </right>
      <top style="hair">
        <color rgb="FF194E8E"/>
      </top>
      <bottom/>
      <diagonal/>
    </border>
    <border>
      <left style="thin">
        <color rgb="FF194E8E"/>
      </left>
      <right/>
      <top style="hair">
        <color rgb="FF194E8E"/>
      </top>
      <bottom style="thin">
        <color rgb="FF194E8E"/>
      </bottom>
      <diagonal/>
    </border>
    <border>
      <left style="thin">
        <color rgb="FF194E8E"/>
      </left>
      <right/>
      <top style="medium">
        <color rgb="FF194E8E"/>
      </top>
      <bottom style="hair">
        <color rgb="FF194E8E"/>
      </bottom>
      <diagonal/>
    </border>
    <border>
      <left/>
      <right/>
      <top style="medium">
        <color rgb="FF194E8E"/>
      </top>
      <bottom style="hair">
        <color rgb="FF194E8E"/>
      </bottom>
      <diagonal/>
    </border>
    <border>
      <left/>
      <right style="thin">
        <color rgb="FF194E8E"/>
      </right>
      <top style="medium">
        <color rgb="FF194E8E"/>
      </top>
      <bottom style="hair">
        <color rgb="FF194E8E"/>
      </bottom>
      <diagonal/>
    </border>
    <border>
      <left style="thin">
        <color rgb="FF194E8E"/>
      </left>
      <right/>
      <top style="hair">
        <color rgb="FF194E8E"/>
      </top>
      <bottom style="hair">
        <color rgb="FF194E8E"/>
      </bottom>
      <diagonal/>
    </border>
    <border>
      <left/>
      <right/>
      <top style="hair">
        <color rgb="FF194E8E"/>
      </top>
      <bottom style="hair">
        <color rgb="FF194E8E"/>
      </bottom>
      <diagonal/>
    </border>
    <border>
      <left/>
      <right style="thin">
        <color rgb="FF194E8E"/>
      </right>
      <top style="hair">
        <color rgb="FF194E8E"/>
      </top>
      <bottom style="hair">
        <color rgb="FF194E8E"/>
      </bottom>
      <diagonal/>
    </border>
    <border>
      <left/>
      <right/>
      <top style="hair">
        <color rgb="FF194E8E"/>
      </top>
      <bottom style="thin">
        <color rgb="FF194E8E"/>
      </bottom>
      <diagonal/>
    </border>
    <border>
      <left/>
      <right style="thin">
        <color rgb="FF194E8E"/>
      </right>
      <top style="hair">
        <color rgb="FF194E8E"/>
      </top>
      <bottom style="thin">
        <color rgb="FF194E8E"/>
      </bottom>
      <diagonal/>
    </border>
    <border>
      <left style="thin">
        <color rgb="FF194E8E"/>
      </left>
      <right/>
      <top style="thin">
        <color rgb="FF194E8E"/>
      </top>
      <bottom style="medium">
        <color rgb="FF194E8E"/>
      </bottom>
      <diagonal/>
    </border>
    <border>
      <left/>
      <right/>
      <top style="thin">
        <color rgb="FF194E8E"/>
      </top>
      <bottom style="medium">
        <color rgb="FF194E8E"/>
      </bottom>
      <diagonal/>
    </border>
    <border>
      <left/>
      <right style="thin">
        <color rgb="FF194E8E"/>
      </right>
      <top style="thin">
        <color rgb="FF194E8E"/>
      </top>
      <bottom style="medium">
        <color rgb="FF194E8E"/>
      </bottom>
      <diagonal/>
    </border>
    <border>
      <left/>
      <right/>
      <top style="double">
        <color auto="1"/>
      </top>
      <bottom/>
      <diagonal/>
    </border>
    <border>
      <left style="thin">
        <color rgb="FF194E8E"/>
      </left>
      <right/>
      <top style="thin">
        <color rgb="FF194E8E"/>
      </top>
      <bottom style="thin">
        <color rgb="FF194E8E"/>
      </bottom>
      <diagonal/>
    </border>
    <border>
      <left/>
      <right/>
      <top style="thin">
        <color rgb="FF194E8E"/>
      </top>
      <bottom style="thin">
        <color rgb="FF194E8E"/>
      </bottom>
      <diagonal/>
    </border>
    <border>
      <left/>
      <right style="thin">
        <color rgb="FF194E8E"/>
      </right>
      <top style="thin">
        <color rgb="FF194E8E"/>
      </top>
      <bottom style="thin">
        <color rgb="FF194E8E"/>
      </bottom>
      <diagonal/>
    </border>
    <border>
      <left/>
      <right style="thin">
        <color theme="0"/>
      </right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/>
      <diagonal/>
    </border>
    <border>
      <left style="thin">
        <color rgb="FF194E8E"/>
      </left>
      <right/>
      <top style="thin">
        <color rgb="FF194E8E"/>
      </top>
      <bottom/>
      <diagonal/>
    </border>
    <border>
      <left/>
      <right/>
      <top style="thin">
        <color rgb="FF194E8E"/>
      </top>
      <bottom/>
      <diagonal/>
    </border>
    <border>
      <left/>
      <right style="thin">
        <color theme="0"/>
      </right>
      <top style="thin">
        <color rgb="FF194E8E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0" fillId="0" borderId="0" xfId="0" applyFill="1" applyAlignment="1">
      <alignment vertical="top"/>
    </xf>
    <xf numFmtId="43" fontId="0" fillId="0" borderId="0" xfId="1" applyFont="1" applyFill="1" applyAlignment="1">
      <alignment vertical="top"/>
    </xf>
    <xf numFmtId="0" fontId="0" fillId="0" borderId="0" xfId="0" applyNumberFormat="1" applyFill="1" applyAlignment="1">
      <alignment vertical="top"/>
    </xf>
    <xf numFmtId="0" fontId="0" fillId="0" borderId="0" xfId="0" applyFill="1"/>
    <xf numFmtId="165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44" fontId="0" fillId="0" borderId="0" xfId="2" applyFont="1" applyFill="1" applyAlignment="1">
      <alignment vertical="top"/>
    </xf>
    <xf numFmtId="43" fontId="0" fillId="0" borderId="0" xfId="0" applyNumberFormat="1" applyFill="1" applyAlignment="1">
      <alignment vertical="top"/>
    </xf>
    <xf numFmtId="44" fontId="0" fillId="0" borderId="0" xfId="0" applyNumberFormat="1" applyFill="1" applyAlignment="1">
      <alignment vertical="top"/>
    </xf>
    <xf numFmtId="10" fontId="0" fillId="2" borderId="0" xfId="3" applyNumberFormat="1" applyFont="1" applyFill="1" applyAlignment="1" applyProtection="1">
      <alignment horizontal="center"/>
      <protection locked="0"/>
    </xf>
    <xf numFmtId="164" fontId="0" fillId="2" borderId="0" xfId="3" applyNumberFormat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vertical="top"/>
      <protection locked="0"/>
    </xf>
    <xf numFmtId="44" fontId="0" fillId="2" borderId="0" xfId="2" applyFont="1" applyFill="1" applyAlignment="1" applyProtection="1">
      <alignment vertical="top"/>
      <protection locked="0"/>
    </xf>
    <xf numFmtId="43" fontId="0" fillId="2" borderId="0" xfId="1" applyFont="1" applyFill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center"/>
      <protection locked="0"/>
    </xf>
    <xf numFmtId="10" fontId="0" fillId="2" borderId="0" xfId="3" applyNumberFormat="1" applyFont="1" applyFill="1" applyAlignment="1" applyProtection="1">
      <alignment horizontal="center" vertical="top"/>
      <protection locked="0"/>
    </xf>
    <xf numFmtId="10" fontId="0" fillId="0" borderId="0" xfId="3" applyNumberFormat="1" applyFont="1" applyFill="1" applyAlignment="1" applyProtection="1">
      <alignment horizontal="center"/>
    </xf>
    <xf numFmtId="0" fontId="0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4" fontId="8" fillId="0" borderId="0" xfId="0" applyNumberFormat="1" applyFont="1" applyAlignment="1">
      <alignment vertical="top"/>
    </xf>
    <xf numFmtId="0" fontId="9" fillId="0" borderId="18" xfId="0" applyFont="1" applyBorder="1" applyAlignment="1">
      <alignment vertical="top" wrapText="1"/>
    </xf>
    <xf numFmtId="44" fontId="9" fillId="0" borderId="18" xfId="0" applyNumberFormat="1" applyFont="1" applyBorder="1" applyAlignment="1">
      <alignment vertical="top"/>
    </xf>
    <xf numFmtId="10" fontId="0" fillId="2" borderId="1" xfId="3" applyNumberFormat="1" applyFont="1" applyFill="1" applyBorder="1" applyAlignment="1" applyProtection="1">
      <alignment horizontal="center" vertical="top"/>
      <protection locked="0"/>
    </xf>
    <xf numFmtId="10" fontId="0" fillId="2" borderId="4" xfId="3" applyNumberFormat="1" applyFont="1" applyFill="1" applyBorder="1" applyAlignment="1" applyProtection="1">
      <alignment horizontal="center" vertical="top"/>
      <protection locked="0"/>
    </xf>
    <xf numFmtId="10" fontId="0" fillId="2" borderId="5" xfId="3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 wrapText="1"/>
    </xf>
    <xf numFmtId="164" fontId="0" fillId="0" borderId="0" xfId="3" applyNumberFormat="1" applyFont="1" applyFill="1" applyAlignment="1" applyProtection="1">
      <alignment horizontal="center"/>
    </xf>
    <xf numFmtId="0" fontId="4" fillId="0" borderId="0" xfId="0" applyFont="1" applyAlignment="1"/>
    <xf numFmtId="0" fontId="0" fillId="0" borderId="0" xfId="1" applyNumberFormat="1" applyFont="1" applyFill="1" applyAlignment="1">
      <alignment vertical="top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/>
    <xf numFmtId="44" fontId="0" fillId="2" borderId="26" xfId="2" applyFont="1" applyFill="1" applyBorder="1" applyAlignment="1" applyProtection="1">
      <alignment vertical="top"/>
      <protection locked="0"/>
    </xf>
    <xf numFmtId="10" fontId="0" fillId="0" borderId="0" xfId="2" applyNumberFormat="1" applyFont="1" applyFill="1" applyAlignment="1">
      <alignment vertical="top"/>
    </xf>
    <xf numFmtId="10" fontId="0" fillId="0" borderId="26" xfId="2" applyNumberFormat="1" applyFont="1" applyFill="1" applyBorder="1" applyAlignment="1">
      <alignment vertical="top"/>
    </xf>
    <xf numFmtId="44" fontId="0" fillId="0" borderId="26" xfId="2" applyFont="1" applyFill="1" applyBorder="1" applyAlignment="1">
      <alignment vertical="top"/>
    </xf>
    <xf numFmtId="44" fontId="9" fillId="0" borderId="0" xfId="0" applyNumberFormat="1" applyFont="1" applyAlignment="1">
      <alignment vertical="top"/>
    </xf>
    <xf numFmtId="0" fontId="12" fillId="0" borderId="0" xfId="1" applyNumberFormat="1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0" fillId="0" borderId="0" xfId="0" applyProtection="1"/>
    <xf numFmtId="0" fontId="2" fillId="3" borderId="2" xfId="0" applyFont="1" applyFill="1" applyBorder="1" applyAlignment="1" applyProtection="1">
      <alignment horizontal="right"/>
    </xf>
    <xf numFmtId="0" fontId="0" fillId="0" borderId="0" xfId="0" applyAlignment="1" applyProtection="1">
      <alignment horizontal="center" wrapText="1"/>
    </xf>
    <xf numFmtId="0" fontId="10" fillId="0" borderId="0" xfId="0" applyFont="1" applyProtection="1"/>
    <xf numFmtId="10" fontId="0" fillId="0" borderId="0" xfId="3" applyNumberFormat="1" applyFont="1" applyFill="1" applyAlignment="1" applyProtection="1">
      <alignment horizontal="center" vertical="top"/>
    </xf>
    <xf numFmtId="10" fontId="10" fillId="0" borderId="0" xfId="0" applyNumberFormat="1" applyFont="1" applyProtection="1"/>
    <xf numFmtId="0" fontId="0" fillId="0" borderId="0" xfId="0" applyFill="1" applyProtection="1"/>
    <xf numFmtId="0" fontId="2" fillId="3" borderId="3" xfId="0" applyFont="1" applyFill="1" applyBorder="1" applyAlignment="1" applyProtection="1">
      <alignment horizontal="center"/>
    </xf>
    <xf numFmtId="10" fontId="0" fillId="0" borderId="0" xfId="3" applyNumberFormat="1" applyFont="1" applyFill="1" applyAlignment="1" applyProtection="1">
      <alignment horizontal="left" vertical="top"/>
    </xf>
    <xf numFmtId="0" fontId="10" fillId="4" borderId="25" xfId="0" applyFont="1" applyFill="1" applyBorder="1" applyAlignment="1" applyProtection="1">
      <alignment horizontal="center" wrapText="1"/>
    </xf>
    <xf numFmtId="44" fontId="0" fillId="0" borderId="0" xfId="2" applyFont="1" applyAlignment="1" applyProtection="1">
      <alignment vertical="top"/>
    </xf>
    <xf numFmtId="44" fontId="0" fillId="0" borderId="0" xfId="2" applyNumberFormat="1" applyFont="1" applyAlignment="1" applyProtection="1">
      <alignment vertical="top"/>
    </xf>
    <xf numFmtId="0" fontId="0" fillId="0" borderId="0" xfId="0" applyFill="1" applyAlignment="1" applyProtection="1">
      <alignment vertical="top"/>
    </xf>
    <xf numFmtId="44" fontId="0" fillId="0" borderId="0" xfId="2" applyFont="1" applyFill="1" applyAlignment="1" applyProtection="1">
      <alignment vertical="top"/>
    </xf>
    <xf numFmtId="44" fontId="0" fillId="0" borderId="0" xfId="2" applyNumberFormat="1" applyFont="1" applyFill="1" applyAlignment="1" applyProtection="1">
      <alignment vertical="top"/>
    </xf>
    <xf numFmtId="0" fontId="4" fillId="0" borderId="0" xfId="0" applyFont="1" applyAlignment="1" applyProtection="1"/>
    <xf numFmtId="0" fontId="0" fillId="0" borderId="0" xfId="0" applyFont="1" applyProtection="1"/>
    <xf numFmtId="165" fontId="2" fillId="0" borderId="0" xfId="0" applyNumberFormat="1" applyFont="1" applyAlignment="1" applyProtection="1">
      <alignment horizontal="center"/>
    </xf>
    <xf numFmtId="0" fontId="10" fillId="0" borderId="0" xfId="0" applyFont="1" applyFill="1" applyProtection="1"/>
    <xf numFmtId="0" fontId="2" fillId="0" borderId="0" xfId="0" applyFont="1" applyAlignment="1" applyProtection="1"/>
    <xf numFmtId="0" fontId="0" fillId="0" borderId="23" xfId="0" applyBorder="1" applyProtection="1"/>
    <xf numFmtId="0" fontId="0" fillId="0" borderId="24" xfId="0" applyBorder="1" applyProtection="1"/>
    <xf numFmtId="10" fontId="0" fillId="0" borderId="22" xfId="0" applyNumberFormat="1" applyFill="1" applyBorder="1" applyAlignment="1" applyProtection="1">
      <alignment vertical="top"/>
    </xf>
    <xf numFmtId="0" fontId="0" fillId="0" borderId="22" xfId="0" applyFill="1" applyBorder="1" applyAlignment="1" applyProtection="1">
      <alignment vertical="top"/>
    </xf>
    <xf numFmtId="44" fontId="13" fillId="0" borderId="0" xfId="0" applyNumberFormat="1" applyFont="1" applyFill="1" applyAlignment="1" applyProtection="1">
      <alignment vertical="top"/>
    </xf>
    <xf numFmtId="0" fontId="0" fillId="0" borderId="22" xfId="0" applyNumberFormat="1" applyFill="1" applyBorder="1" applyAlignment="1" applyProtection="1">
      <alignment horizontal="left" vertical="top"/>
    </xf>
    <xf numFmtId="0" fontId="0" fillId="0" borderId="27" xfId="0" applyNumberFormat="1" applyFill="1" applyBorder="1" applyAlignment="1" applyProtection="1">
      <alignment horizontal="left" vertical="top"/>
    </xf>
    <xf numFmtId="0" fontId="8" fillId="0" borderId="0" xfId="0" applyNumberFormat="1" applyFont="1" applyAlignment="1">
      <alignment horizontal="left" vertical="top" wrapText="1" indent="2"/>
    </xf>
    <xf numFmtId="0" fontId="8" fillId="0" borderId="0" xfId="0" applyNumberFormat="1" applyFont="1" applyAlignment="1">
      <alignment horizontal="left" vertical="top" wrapText="1"/>
    </xf>
    <xf numFmtId="0" fontId="9" fillId="0" borderId="0" xfId="0" applyNumberFormat="1" applyFont="1" applyAlignment="1">
      <alignment horizontal="left" vertical="top" wrapText="1"/>
    </xf>
    <xf numFmtId="10" fontId="4" fillId="3" borderId="19" xfId="0" applyNumberFormat="1" applyFont="1" applyFill="1" applyBorder="1" applyAlignment="1" applyProtection="1">
      <alignment horizontal="left" wrapText="1"/>
    </xf>
    <xf numFmtId="0" fontId="4" fillId="3" borderId="20" xfId="0" applyFont="1" applyFill="1" applyBorder="1" applyAlignment="1" applyProtection="1">
      <alignment horizontal="left" wrapText="1"/>
    </xf>
    <xf numFmtId="0" fontId="4" fillId="3" borderId="21" xfId="0" applyFont="1" applyFill="1" applyBorder="1" applyAlignment="1" applyProtection="1">
      <alignment horizontal="left" wrapText="1"/>
    </xf>
    <xf numFmtId="164" fontId="4" fillId="3" borderId="19" xfId="0" applyNumberFormat="1" applyFont="1" applyFill="1" applyBorder="1" applyAlignment="1" applyProtection="1">
      <alignment horizontal="left" wrapText="1"/>
    </xf>
    <xf numFmtId="0" fontId="11" fillId="0" borderId="0" xfId="0" applyFont="1" applyAlignment="1" applyProtection="1">
      <alignment horizontal="left" vertical="center"/>
    </xf>
    <xf numFmtId="10" fontId="0" fillId="0" borderId="6" xfId="3" applyNumberFormat="1" applyFont="1" applyFill="1" applyBorder="1" applyAlignment="1" applyProtection="1">
      <alignment horizontal="left" vertical="top"/>
    </xf>
    <xf numFmtId="10" fontId="0" fillId="0" borderId="13" xfId="3" applyNumberFormat="1" applyFont="1" applyFill="1" applyBorder="1" applyAlignment="1" applyProtection="1">
      <alignment horizontal="left" vertical="top"/>
    </xf>
    <xf numFmtId="10" fontId="0" fillId="0" borderId="14" xfId="3" applyNumberFormat="1" applyFont="1" applyFill="1" applyBorder="1" applyAlignment="1" applyProtection="1">
      <alignment horizontal="left" vertical="top"/>
    </xf>
    <xf numFmtId="0" fontId="2" fillId="3" borderId="15" xfId="0" applyFont="1" applyFill="1" applyBorder="1" applyAlignment="1" applyProtection="1">
      <alignment horizontal="center"/>
    </xf>
    <xf numFmtId="0" fontId="2" fillId="3" borderId="16" xfId="0" applyFont="1" applyFill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left" vertical="top"/>
    </xf>
    <xf numFmtId="0" fontId="0" fillId="0" borderId="8" xfId="0" applyFill="1" applyBorder="1" applyAlignment="1" applyProtection="1">
      <alignment horizontal="left" vertical="top"/>
    </xf>
    <xf numFmtId="0" fontId="0" fillId="0" borderId="9" xfId="0" applyFill="1" applyBorder="1" applyAlignment="1" applyProtection="1">
      <alignment horizontal="left" vertical="top"/>
    </xf>
    <xf numFmtId="0" fontId="0" fillId="0" borderId="10" xfId="0" applyFill="1" applyBorder="1" applyAlignment="1" applyProtection="1">
      <alignment horizontal="left" vertical="top"/>
    </xf>
    <xf numFmtId="0" fontId="0" fillId="0" borderId="11" xfId="0" applyFill="1" applyBorder="1" applyAlignment="1" applyProtection="1">
      <alignment horizontal="left" vertical="top"/>
    </xf>
    <xf numFmtId="0" fontId="0" fillId="0" borderId="12" xfId="0" applyFill="1" applyBorder="1" applyAlignment="1" applyProtection="1">
      <alignment horizontal="left" vertical="top"/>
    </xf>
    <xf numFmtId="10" fontId="0" fillId="0" borderId="10" xfId="3" applyNumberFormat="1" applyFont="1" applyFill="1" applyBorder="1" applyAlignment="1" applyProtection="1">
      <alignment horizontal="left" vertical="top"/>
    </xf>
    <xf numFmtId="10" fontId="0" fillId="0" borderId="11" xfId="3" applyNumberFormat="1" applyFont="1" applyFill="1" applyBorder="1" applyAlignment="1" applyProtection="1">
      <alignment horizontal="left" vertical="top"/>
    </xf>
    <xf numFmtId="10" fontId="0" fillId="0" borderId="12" xfId="3" applyNumberFormat="1" applyFont="1" applyFill="1" applyBorder="1" applyAlignment="1" applyProtection="1">
      <alignment horizontal="left" vertical="top"/>
    </xf>
    <xf numFmtId="0" fontId="7" fillId="0" borderId="0" xfId="0" applyFont="1" applyAlignment="1">
      <alignment horizontal="left" vertical="center"/>
    </xf>
    <xf numFmtId="44" fontId="1" fillId="0" borderId="0" xfId="0" applyNumberFormat="1" applyFont="1" applyFill="1" applyAlignment="1">
      <alignment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double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left" vertical="top" textRotation="0" wrapText="1" indent="0" justifyLastLine="0" shrinkToFit="0" readingOrder="0"/>
    </dxf>
    <dxf>
      <border>
        <top style="double">
          <color auto="1"/>
        </top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rgb="FFFDFCBB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border outline="0">
        <left style="thin">
          <color theme="0"/>
        </left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1" hidden="0"/>
    </dxf>
    <dxf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numFmt numFmtId="35" formatCode="_(* #,##0.00_);_(* \(#,##0.00\);_(* &quot;-&quot;??_);_(@_)"/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numFmt numFmtId="14" formatCode="0.00%"/>
      <fill>
        <patternFill patternType="solid">
          <fgColor indexed="64"/>
          <bgColor rgb="FFFDFCBB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solid">
          <fgColor indexed="64"/>
          <bgColor rgb="FFFDFCBB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solid">
          <fgColor indexed="64"/>
          <bgColor rgb="FFFDFCBB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solid">
          <fgColor indexed="64"/>
          <bgColor rgb="FFFDFCBB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solid">
          <fgColor indexed="64"/>
          <bgColor rgb="FFFDFCBB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4" formatCode="[$-409]mmmm\-yyyy;@"/>
      <fill>
        <patternFill patternType="solid">
          <fgColor indexed="64"/>
          <bgColor rgb="FFFDFCBB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4" formatCode="0.00%"/>
      <fill>
        <patternFill patternType="solid">
          <fgColor indexed="64"/>
          <bgColor rgb="FFFDFCBB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1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  <protection locked="1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fill>
        <patternFill patternType="solid">
          <fgColor indexed="64"/>
          <bgColor rgb="FFFDFCBB"/>
        </patternFill>
      </fill>
      <alignment horizontal="general" vertical="top" textRotation="0" wrapText="0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fill>
        <patternFill patternType="lightUp">
          <fgColor rgb="FF808080"/>
        </patternFill>
      </fill>
    </dxf>
    <dxf>
      <fill>
        <patternFill patternType="lightUp">
          <fgColor rgb="FF808080"/>
        </patternFill>
      </fill>
    </dxf>
    <dxf>
      <font>
        <b/>
        <i val="0"/>
      </font>
      <border>
        <top style="medium">
          <color rgb="FF194E8E"/>
        </top>
      </border>
    </dxf>
    <dxf>
      <font>
        <b/>
        <i val="0"/>
      </font>
      <fill>
        <patternFill>
          <bgColor rgb="FFF2F2F2"/>
        </patternFill>
      </fill>
      <border>
        <bottom style="medium">
          <color rgb="FF194E8E"/>
        </bottom>
      </border>
    </dxf>
    <dxf>
      <fill>
        <patternFill patternType="none">
          <bgColor auto="1"/>
        </patternFill>
      </fill>
      <border>
        <left style="thin">
          <color rgb="FF194E8E"/>
        </left>
        <right style="thin">
          <color rgb="FF194E8E"/>
        </right>
        <top style="thin">
          <color rgb="FF194E8E"/>
        </top>
        <bottom style="thin">
          <color rgb="FF194E8E"/>
        </bottom>
        <vertical style="thin">
          <color rgb="FF194E8E"/>
        </vertical>
        <horizontal style="hair">
          <color rgb="FF194E8E"/>
        </horizontal>
      </border>
    </dxf>
  </dxfs>
  <tableStyles count="1" defaultTableStyle="Dan Doyon Table Style 1" defaultPivotStyle="PivotStyleLight16">
    <tableStyle name="Dan Doyon Table Style 1" pivot="0" count="3" xr9:uid="{00000000-0011-0000-FFFF-FFFF00000000}">
      <tableStyleElement type="wholeTable" dxfId="581"/>
      <tableStyleElement type="headerRow" dxfId="580"/>
      <tableStyleElement type="totalRow" dxfId="579"/>
    </tableStyle>
  </tableStyles>
  <colors>
    <mruColors>
      <color rgb="FF194E8E"/>
      <color rgb="FFF2F2F2"/>
      <color rgb="FF808080"/>
      <color rgb="FFFDF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4" Type="http://schemas.openxmlformats.org/officeDocument/2006/relationships/image" Target="../media/image2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1052513</xdr:colOff>
      <xdr:row>0</xdr:row>
      <xdr:rowOff>33338</xdr:rowOff>
    </xdr:from>
    <xdr:to>
      <xdr:col>6</xdr:col>
      <xdr:colOff>571528</xdr:colOff>
      <xdr:row>2</xdr:row>
      <xdr:rowOff>128607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EBC7847F-6611-4B7A-9655-894395651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0213" y="33338"/>
          <a:ext cx="1681190" cy="457200"/>
        </a:xfrm>
        <a:prstGeom prst="rect">
          <a:avLst/>
        </a:prstGeom>
      </xdr:spPr>
    </xdr:pic>
    <xdr:clientData/>
  </xdr:twoCellAnchor>
  <xdr:twoCellAnchor editAs="oneCell">
    <xdr:from>
      <xdr:col>7</xdr:col>
      <xdr:colOff>18238</xdr:colOff>
      <xdr:row>0</xdr:row>
      <xdr:rowOff>12159</xdr:rowOff>
    </xdr:from>
    <xdr:to>
      <xdr:col>8</xdr:col>
      <xdr:colOff>395094</xdr:colOff>
      <xdr:row>2</xdr:row>
      <xdr:rowOff>108644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CB09703F-1078-4DED-AB04-90CEDBCF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413286" y="12159"/>
          <a:ext cx="1457012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281043</xdr:colOff>
      <xdr:row>0</xdr:row>
      <xdr:rowOff>0</xdr:rowOff>
    </xdr:from>
    <xdr:to>
      <xdr:col>2</xdr:col>
      <xdr:colOff>1589782</xdr:colOff>
      <xdr:row>2</xdr:row>
      <xdr:rowOff>82251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1E8B6397-568E-464D-A304-470C0DEE3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19743" y="0"/>
          <a:ext cx="1308739" cy="444201"/>
        </a:xfrm>
        <a:prstGeom prst="rect">
          <a:avLst/>
        </a:prstGeom>
      </xdr:spPr>
    </xdr:pic>
    <xdr:clientData/>
  </xdr:twoCellAnchor>
  <xdr:twoCellAnchor editAs="oneCell">
    <xdr:from>
      <xdr:col>1</xdr:col>
      <xdr:colOff>2905097</xdr:colOff>
      <xdr:row>0</xdr:row>
      <xdr:rowOff>23909</xdr:rowOff>
    </xdr:from>
    <xdr:to>
      <xdr:col>1</xdr:col>
      <xdr:colOff>4586285</xdr:colOff>
      <xdr:row>2</xdr:row>
      <xdr:rowOff>119213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6B1300D3-0010-4240-A4BA-621690A0A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014635" y="23909"/>
          <a:ext cx="1681188" cy="4572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VACSheetMetalTable" displayName="HVACSheetMetalTable" ref="B20:I45" totalsRowShown="0" headerRowDxfId="576" dataDxfId="575">
  <tableColumns count="8">
    <tableColumn id="1" xr3:uid="{00000000-0010-0000-0000-000001000000}" name="Trade/Discipline" dataDxfId="574"/>
    <tableColumn id="2" xr3:uid="{00000000-0010-0000-0000-000002000000}" name="Base Hourly Rate" dataDxfId="573" dataCellStyle="Currency"/>
    <tableColumn id="3" xr3:uid="{00000000-0010-0000-0000-000003000000}" name="Overhead Hourly Rate" dataDxfId="572" dataCellStyle="Currency">
      <calculatedColumnFormula array="1">HVACSheetMetalTable[[#This Row],[Base Hourly Rate]] * HVACSheetMetal_OverheadPercent</calculatedColumnFormula>
    </tableColumn>
    <tableColumn id="4" xr3:uid="{00000000-0010-0000-0000-000004000000}" name="Payroll Tax &amp; Insurance Hourly Rate" dataDxfId="571" dataCellStyle="Currency">
      <calculatedColumnFormula array="1">HVACSheetMetalTable[[#This Row],[Base Hourly Rate]] * HVACSheetMetal_PTIPercent</calculatedColumnFormula>
    </tableColumn>
    <tableColumn id="5" xr3:uid="{00000000-0010-0000-0000-000005000000}" name="Fringe Hourly Rate" dataDxfId="570" dataCellStyle="Currency">
      <calculatedColumnFormula array="1">HVACSheetMetalTable[[#This Row],[Base Hourly Rate]] * HVACSheetMetal_BenefitsPercent</calculatedColumnFormula>
    </tableColumn>
    <tableColumn id="11" xr3:uid="{00000000-0010-0000-0000-00000B000000}" name="Profit Hourly Rate" dataDxfId="569" dataCellStyle="Currency">
      <calculatedColumnFormula array="1">SUM(HVACSheetMetalTable[[#This Row],[Base Hourly Rate]:[Fringe Hourly Rate]]) * HVACSheetMetal_ProfitPercent</calculatedColumnFormula>
    </tableColumn>
    <tableColumn id="10" xr3:uid="{00000000-0010-0000-0000-00000A000000}" name="Bond Hourly Rate" dataDxfId="568" dataCellStyle="Currency">
      <calculatedColumnFormula array="1">SUM(HVACSheetMetalTable[[#This Row],[Base Hourly Rate]:[Profit Hourly Rate]]) * HVACSheetMetal_BondPercent</calculatedColumnFormula>
    </tableColumn>
    <tableColumn id="6" xr3:uid="{00000000-0010-0000-0000-000006000000}" name="Fully-loaded Hourly Rate" dataDxfId="567" dataCellStyle="Currency">
      <calculatedColumnFormula>SUM(HVACSheetMetalTable[[#This Row],[Base Hourly Rate]:[Bond Hourly Rate]])</calculatedColumnFormula>
    </tableColumn>
  </tableColumns>
  <tableStyleInfo name="Dan Doyon 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arameter1Table" displayName="Parameter1Table" ref="B4:J9" totalsRowShown="0" headerRowDxfId="566" dataDxfId="565" dataCellStyle="Percent">
  <tableColumns count="9">
    <tableColumn id="9" xr3:uid="{00000000-0010-0000-0100-000009000000}" name="Project Scope" dataDxfId="564" dataCellStyle="Percent"/>
    <tableColumn id="5" xr3:uid="{00000000-0010-0000-0100-000005000000}" name="Month Start Date" dataDxfId="563" dataCellStyle="Percent"/>
    <tableColumn id="2" xr3:uid="{00000000-0010-0000-0100-000002000000}" name="Overhead %" dataDxfId="562" dataCellStyle="Percent"/>
    <tableColumn id="3" xr3:uid="{00000000-0010-0000-0100-000003000000}" name="Payroll Tax &amp; Insurance" dataDxfId="561" dataCellStyle="Percent"/>
    <tableColumn id="4" xr3:uid="{00000000-0010-0000-0100-000004000000}" name="Fringe %" dataDxfId="560" dataCellStyle="Percent"/>
    <tableColumn id="7" xr3:uid="{00000000-0010-0000-0100-000007000000}" name="Profit %" dataDxfId="559" dataCellStyle="Percent"/>
    <tableColumn id="8" xr3:uid="{00000000-0010-0000-0100-000008000000}" name="Bond %" dataDxfId="558" dataCellStyle="Percent"/>
    <tableColumn id="1" xr3:uid="{00000000-0010-0000-0100-000001000000}" name="Mitigation %" dataDxfId="557" dataCellStyle="Percent"/>
    <tableColumn id="6" xr3:uid="{00000000-0010-0000-0100-000006000000}" name="Productivity Impact %" dataDxfId="556" dataCellStyle="Percent"/>
  </tableColumns>
  <tableStyleInfo name="Dan Doyon 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InputManHoursTable" displayName="InputManHoursTable" ref="B160:AM185" totalsRowShown="0" headerRowDxfId="555" dataDxfId="554">
  <tableColumns count="38">
    <tableColumn id="38" xr3:uid="{00000000-0010-0000-0200-000026000000}" name="Trade/Discipline" dataDxfId="553" dataCellStyle="Comma"/>
    <tableColumn id="1" xr3:uid="{00000000-0010-0000-0200-000001000000}" name="Team Member" dataDxfId="552"/>
    <tableColumn id="2" xr3:uid="{00000000-0010-0000-0200-000002000000}" name="Month 01" dataDxfId="551" dataCellStyle="Comma"/>
    <tableColumn id="3" xr3:uid="{00000000-0010-0000-0200-000003000000}" name="Month 02" dataDxfId="550" dataCellStyle="Comma">
      <calculatedColumnFormula>InputManHoursTable[[#This Row],[Month 01]]*2</calculatedColumnFormula>
    </tableColumn>
    <tableColumn id="4" xr3:uid="{00000000-0010-0000-0200-000004000000}" name="Month 03" dataDxfId="549" dataCellStyle="Comma">
      <calculatedColumnFormula>InputManHoursTable[[#This Row],[Month 02]]*2</calculatedColumnFormula>
    </tableColumn>
    <tableColumn id="5" xr3:uid="{00000000-0010-0000-0200-000005000000}" name="Month 04" dataDxfId="548" dataCellStyle="Comma">
      <calculatedColumnFormula>InputManHoursTable[[#This Row],[Month 03]]</calculatedColumnFormula>
    </tableColumn>
    <tableColumn id="6" xr3:uid="{00000000-0010-0000-0200-000006000000}" name="Month 05" dataDxfId="547" dataCellStyle="Comma">
      <calculatedColumnFormula>InputManHoursTable[[#This Row],[Month 04]]</calculatedColumnFormula>
    </tableColumn>
    <tableColumn id="7" xr3:uid="{00000000-0010-0000-0200-000007000000}" name="Month 06" dataDxfId="546" dataCellStyle="Comma">
      <calculatedColumnFormula>InputManHoursTable[[#This Row],[Month 05]]*2</calculatedColumnFormula>
    </tableColumn>
    <tableColumn id="8" xr3:uid="{00000000-0010-0000-0200-000008000000}" name="Month 07" dataDxfId="545" dataCellStyle="Comma">
      <calculatedColumnFormula>InputManHoursTable[[#This Row],[Month 06]]</calculatedColumnFormula>
    </tableColumn>
    <tableColumn id="9" xr3:uid="{00000000-0010-0000-0200-000009000000}" name="Month 08" dataDxfId="544" dataCellStyle="Comma">
      <calculatedColumnFormula>InputManHoursTable[[#This Row],[Month 07]]</calculatedColumnFormula>
    </tableColumn>
    <tableColumn id="10" xr3:uid="{00000000-0010-0000-0200-00000A000000}" name="Month 09" dataDxfId="543" dataCellStyle="Comma">
      <calculatedColumnFormula>InputManHoursTable[[#This Row],[Month 08]]*2</calculatedColumnFormula>
    </tableColumn>
    <tableColumn id="11" xr3:uid="{00000000-0010-0000-0200-00000B000000}" name="Month 10" dataDxfId="542" dataCellStyle="Comma">
      <calculatedColumnFormula>InputManHoursTable[[#This Row],[Month 09]]</calculatedColumnFormula>
    </tableColumn>
    <tableColumn id="12" xr3:uid="{00000000-0010-0000-0200-00000C000000}" name="Month 11" dataDxfId="541" dataCellStyle="Comma">
      <calculatedColumnFormula>InputManHoursTable[[#This Row],[Month 05]]*2</calculatedColumnFormula>
    </tableColumn>
    <tableColumn id="13" xr3:uid="{00000000-0010-0000-0200-00000D000000}" name="Month 12" dataDxfId="540" dataCellStyle="Comma">
      <calculatedColumnFormula>InputManHoursTable[[#This Row],[Month 02]]*2</calculatedColumnFormula>
    </tableColumn>
    <tableColumn id="14" xr3:uid="{00000000-0010-0000-0200-00000E000000}" name="Month 13" dataDxfId="539" dataCellStyle="Comma"/>
    <tableColumn id="15" xr3:uid="{00000000-0010-0000-0200-00000F000000}" name="Month 14" dataDxfId="538" dataCellStyle="Comma"/>
    <tableColumn id="16" xr3:uid="{00000000-0010-0000-0200-000010000000}" name="Month 15" dataDxfId="537" dataCellStyle="Comma"/>
    <tableColumn id="17" xr3:uid="{00000000-0010-0000-0200-000011000000}" name="Month 16" dataDxfId="536" dataCellStyle="Comma"/>
    <tableColumn id="18" xr3:uid="{00000000-0010-0000-0200-000012000000}" name="Month 17" dataDxfId="535" dataCellStyle="Comma"/>
    <tableColumn id="19" xr3:uid="{00000000-0010-0000-0200-000013000000}" name="Month 18" dataDxfId="534" dataCellStyle="Comma"/>
    <tableColumn id="20" xr3:uid="{00000000-0010-0000-0200-000014000000}" name="Month 19" dataDxfId="533" dataCellStyle="Comma"/>
    <tableColumn id="21" xr3:uid="{00000000-0010-0000-0200-000015000000}" name="Month 20" dataDxfId="532" dataCellStyle="Comma"/>
    <tableColumn id="22" xr3:uid="{00000000-0010-0000-0200-000016000000}" name="Month 21" dataDxfId="531" dataCellStyle="Comma"/>
    <tableColumn id="23" xr3:uid="{00000000-0010-0000-0200-000017000000}" name="Month 22" dataDxfId="530" dataCellStyle="Comma"/>
    <tableColumn id="24" xr3:uid="{00000000-0010-0000-0200-000018000000}" name="Month 23" dataDxfId="529" dataCellStyle="Comma"/>
    <tableColumn id="25" xr3:uid="{00000000-0010-0000-0200-000019000000}" name="Month 24" dataDxfId="528" dataCellStyle="Comma"/>
    <tableColumn id="26" xr3:uid="{00000000-0010-0000-0200-00001A000000}" name="Month 25" dataDxfId="527" dataCellStyle="Comma"/>
    <tableColumn id="27" xr3:uid="{00000000-0010-0000-0200-00001B000000}" name="Month 26" dataDxfId="526" dataCellStyle="Comma"/>
    <tableColumn id="28" xr3:uid="{00000000-0010-0000-0200-00001C000000}" name="Month 27" dataDxfId="525" dataCellStyle="Comma"/>
    <tableColumn id="29" xr3:uid="{00000000-0010-0000-0200-00001D000000}" name="Month 28" dataDxfId="524" dataCellStyle="Comma"/>
    <tableColumn id="30" xr3:uid="{00000000-0010-0000-0200-00001E000000}" name="Month 29" dataDxfId="523" dataCellStyle="Comma"/>
    <tableColumn id="31" xr3:uid="{00000000-0010-0000-0200-00001F000000}" name="Month 30" dataDxfId="522" dataCellStyle="Comma"/>
    <tableColumn id="32" xr3:uid="{00000000-0010-0000-0200-000020000000}" name="Month 31" dataDxfId="521" dataCellStyle="Comma"/>
    <tableColumn id="33" xr3:uid="{00000000-0010-0000-0200-000021000000}" name="Month 32" dataDxfId="520" dataCellStyle="Comma"/>
    <tableColumn id="34" xr3:uid="{00000000-0010-0000-0200-000022000000}" name="Month 33" dataDxfId="519" dataCellStyle="Comma"/>
    <tableColumn id="35" xr3:uid="{00000000-0010-0000-0200-000023000000}" name="Month 34" dataDxfId="518" dataCellStyle="Comma"/>
    <tableColumn id="36" xr3:uid="{00000000-0010-0000-0200-000024000000}" name="Month 35" dataDxfId="517" dataCellStyle="Comma"/>
    <tableColumn id="37" xr3:uid="{00000000-0010-0000-0200-000025000000}" name="Month 36" dataDxfId="516" dataCellStyle="Comma"/>
  </tableColumns>
  <tableStyleInfo name="Dan Doyon 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oolsEquipmentMaterialsDisposablesSubcontractsTable" displayName="ToolsEquipmentMaterialsDisposablesSubcontractsTable" ref="B189:AM210" totalsRowCount="1" headerRowDxfId="515" dataDxfId="514" totalsRowDxfId="513">
  <tableColumns count="38">
    <tableColumn id="1" xr3:uid="{00000000-0010-0000-0300-000001000000}" name=" " totalsRowLabel="Total" dataDxfId="512" totalsRowDxfId="511">
      <calculatedColumnFormula>$B$5</calculatedColumnFormula>
    </tableColumn>
    <tableColumn id="38" xr3:uid="{00000000-0010-0000-0300-000026000000}" name="  " dataDxfId="510" totalsRowDxfId="509"/>
    <tableColumn id="2" xr3:uid="{00000000-0010-0000-0300-000002000000}" name="Month 01" totalsRowFunction="sum" dataDxfId="508" totalsRowDxfId="507" dataCellStyle="Currency"/>
    <tableColumn id="3" xr3:uid="{00000000-0010-0000-0300-000003000000}" name="Month 02" totalsRowFunction="sum" dataDxfId="506" totalsRowDxfId="505" dataCellStyle="Currency"/>
    <tableColumn id="4" xr3:uid="{00000000-0010-0000-0300-000004000000}" name="Month 03" totalsRowFunction="sum" dataDxfId="504" totalsRowDxfId="503" dataCellStyle="Currency"/>
    <tableColumn id="5" xr3:uid="{00000000-0010-0000-0300-000005000000}" name="Month 04" totalsRowFunction="sum" dataDxfId="502" totalsRowDxfId="501" dataCellStyle="Currency"/>
    <tableColumn id="6" xr3:uid="{00000000-0010-0000-0300-000006000000}" name="Month 05" totalsRowFunction="sum" dataDxfId="500" totalsRowDxfId="499" dataCellStyle="Currency"/>
    <tableColumn id="7" xr3:uid="{00000000-0010-0000-0300-000007000000}" name="Month 06" totalsRowFunction="sum" dataDxfId="498" totalsRowDxfId="497" dataCellStyle="Currency"/>
    <tableColumn id="8" xr3:uid="{00000000-0010-0000-0300-000008000000}" name="Month 07" totalsRowFunction="sum" dataDxfId="496" totalsRowDxfId="495" dataCellStyle="Currency"/>
    <tableColumn id="9" xr3:uid="{00000000-0010-0000-0300-000009000000}" name="Month 08" totalsRowFunction="sum" dataDxfId="494" totalsRowDxfId="493" dataCellStyle="Currency"/>
    <tableColumn id="10" xr3:uid="{00000000-0010-0000-0300-00000A000000}" name="Month 09" totalsRowFunction="sum" dataDxfId="492" totalsRowDxfId="491" dataCellStyle="Currency"/>
    <tableColumn id="11" xr3:uid="{00000000-0010-0000-0300-00000B000000}" name="Month 10" totalsRowFunction="sum" dataDxfId="490" totalsRowDxfId="489" dataCellStyle="Currency"/>
    <tableColumn id="12" xr3:uid="{00000000-0010-0000-0300-00000C000000}" name="Month 11" totalsRowFunction="sum" dataDxfId="488" totalsRowDxfId="487" dataCellStyle="Currency"/>
    <tableColumn id="13" xr3:uid="{00000000-0010-0000-0300-00000D000000}" name="Month 12" totalsRowFunction="sum" dataDxfId="486" totalsRowDxfId="485" dataCellStyle="Currency"/>
    <tableColumn id="14" xr3:uid="{00000000-0010-0000-0300-00000E000000}" name="Month 13" totalsRowFunction="sum" dataDxfId="484" totalsRowDxfId="483" dataCellStyle="Currency"/>
    <tableColumn id="15" xr3:uid="{00000000-0010-0000-0300-00000F000000}" name="Month 14" totalsRowFunction="sum" dataDxfId="482" totalsRowDxfId="481" dataCellStyle="Currency"/>
    <tableColumn id="16" xr3:uid="{00000000-0010-0000-0300-000010000000}" name="Month 15" totalsRowFunction="sum" dataDxfId="480" totalsRowDxfId="479" dataCellStyle="Currency"/>
    <tableColumn id="17" xr3:uid="{00000000-0010-0000-0300-000011000000}" name="Month 16" totalsRowFunction="sum" dataDxfId="478" totalsRowDxfId="477" dataCellStyle="Currency"/>
    <tableColumn id="18" xr3:uid="{00000000-0010-0000-0300-000012000000}" name="Month 17" totalsRowFunction="sum" dataDxfId="476" totalsRowDxfId="475" dataCellStyle="Currency"/>
    <tableColumn id="19" xr3:uid="{00000000-0010-0000-0300-000013000000}" name="Month 18" totalsRowFunction="sum" dataDxfId="474" totalsRowDxfId="473" dataCellStyle="Currency"/>
    <tableColumn id="20" xr3:uid="{00000000-0010-0000-0300-000014000000}" name="Month 19" totalsRowFunction="sum" dataDxfId="472" totalsRowDxfId="471" dataCellStyle="Currency"/>
    <tableColumn id="21" xr3:uid="{00000000-0010-0000-0300-000015000000}" name="Month 20" totalsRowFunction="sum" dataDxfId="470" totalsRowDxfId="469" dataCellStyle="Currency"/>
    <tableColumn id="22" xr3:uid="{00000000-0010-0000-0300-000016000000}" name="Month 21" totalsRowFunction="sum" dataDxfId="468" totalsRowDxfId="467" dataCellStyle="Currency"/>
    <tableColumn id="23" xr3:uid="{00000000-0010-0000-0300-000017000000}" name="Month 22" totalsRowFunction="sum" dataDxfId="466" totalsRowDxfId="465" dataCellStyle="Currency"/>
    <tableColumn id="24" xr3:uid="{00000000-0010-0000-0300-000018000000}" name="Month 23" totalsRowFunction="sum" dataDxfId="464" totalsRowDxfId="463" dataCellStyle="Currency"/>
    <tableColumn id="25" xr3:uid="{00000000-0010-0000-0300-000019000000}" name="Month 24" totalsRowFunction="sum" dataDxfId="462" totalsRowDxfId="461" dataCellStyle="Currency"/>
    <tableColumn id="26" xr3:uid="{00000000-0010-0000-0300-00001A000000}" name="Month 25" totalsRowFunction="sum" dataDxfId="460" totalsRowDxfId="459" dataCellStyle="Currency"/>
    <tableColumn id="27" xr3:uid="{00000000-0010-0000-0300-00001B000000}" name="Month 26" totalsRowFunction="sum" dataDxfId="458" totalsRowDxfId="457" dataCellStyle="Currency"/>
    <tableColumn id="28" xr3:uid="{00000000-0010-0000-0300-00001C000000}" name="Month 27" totalsRowFunction="sum" dataDxfId="456" totalsRowDxfId="455" dataCellStyle="Currency"/>
    <tableColumn id="29" xr3:uid="{00000000-0010-0000-0300-00001D000000}" name="Month 28" totalsRowFunction="sum" dataDxfId="454" totalsRowDxfId="453" dataCellStyle="Currency"/>
    <tableColumn id="30" xr3:uid="{00000000-0010-0000-0300-00001E000000}" name="Month 29" totalsRowFunction="sum" dataDxfId="452" totalsRowDxfId="451" dataCellStyle="Currency"/>
    <tableColumn id="31" xr3:uid="{00000000-0010-0000-0300-00001F000000}" name="Month 30" totalsRowFunction="sum" dataDxfId="450" totalsRowDxfId="449" dataCellStyle="Currency"/>
    <tableColumn id="32" xr3:uid="{00000000-0010-0000-0300-000020000000}" name="Month 31" totalsRowFunction="sum" dataDxfId="448" totalsRowDxfId="447" dataCellStyle="Currency"/>
    <tableColumn id="33" xr3:uid="{00000000-0010-0000-0300-000021000000}" name="Month 32" totalsRowFunction="sum" dataDxfId="446" totalsRowDxfId="445" dataCellStyle="Currency"/>
    <tableColumn id="34" xr3:uid="{00000000-0010-0000-0300-000022000000}" name="Month 33" totalsRowFunction="sum" dataDxfId="444" totalsRowDxfId="443" dataCellStyle="Currency"/>
    <tableColumn id="35" xr3:uid="{00000000-0010-0000-0300-000023000000}" name="Month 34" totalsRowFunction="sum" dataDxfId="442" totalsRowDxfId="441" dataCellStyle="Currency"/>
    <tableColumn id="36" xr3:uid="{00000000-0010-0000-0300-000024000000}" name="Month 35" totalsRowFunction="sum" dataDxfId="440" totalsRowDxfId="439" dataCellStyle="Currency"/>
    <tableColumn id="37" xr3:uid="{00000000-0010-0000-0300-000025000000}" name="Month 36" totalsRowFunction="sum" dataDxfId="438" totalsRowDxfId="437" dataCellStyle="Currency"/>
  </tableColumns>
  <tableStyleInfo name="Dan Doyon Table Style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HardBidTable" displayName="HardBidTable" ref="B11:C13" totalsRowShown="0" headerRowDxfId="436" dataDxfId="435" dataCellStyle="Percent">
  <tableColumns count="2">
    <tableColumn id="1" xr3:uid="{00000000-0010-0000-0400-000001000000}" name="Hard Bid" dataDxfId="434" dataCellStyle="Percent"/>
    <tableColumn id="2" xr3:uid="{00000000-0010-0000-0400-000002000000}" name="Value" dataDxfId="433" dataCellStyle="Percent"/>
  </tableColumns>
  <tableStyleInfo name="Dan Doyon Table Style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PipingTable" displayName="PipingTable" ref="B48:I73" totalsRowShown="0" headerRowDxfId="432" dataDxfId="431">
  <tableColumns count="8">
    <tableColumn id="1" xr3:uid="{00000000-0010-0000-0500-000001000000}" name="Trade/Discipline" dataDxfId="430"/>
    <tableColumn id="2" xr3:uid="{00000000-0010-0000-0500-000002000000}" name="Base Hourly Rate" dataDxfId="429" dataCellStyle="Currency"/>
    <tableColumn id="3" xr3:uid="{00000000-0010-0000-0500-000003000000}" name="Overhead Hourly Rate" dataDxfId="428" dataCellStyle="Currency">
      <calculatedColumnFormula array="1">PipingTable[[#This Row],[Base Hourly Rate]] * HVACSheetMetal_OverheadPercent</calculatedColumnFormula>
    </tableColumn>
    <tableColumn id="4" xr3:uid="{00000000-0010-0000-0500-000004000000}" name="Payroll Tax &amp; Insurance Hourly Rate" dataDxfId="427" dataCellStyle="Currency">
      <calculatedColumnFormula array="1">PipingTable[[#This Row],[Base Hourly Rate]] * HVACSheetMetal_PTIPercent</calculatedColumnFormula>
    </tableColumn>
    <tableColumn id="5" xr3:uid="{00000000-0010-0000-0500-000005000000}" name="Fringe Hourly Rate" dataDxfId="426" dataCellStyle="Currency">
      <calculatedColumnFormula array="1">PipingTable[[#This Row],[Base Hourly Rate]] * HVACSheetMetal_BenefitsPercent</calculatedColumnFormula>
    </tableColumn>
    <tableColumn id="11" xr3:uid="{00000000-0010-0000-0500-00000B000000}" name="Profit Hourly Rate" dataDxfId="425" dataCellStyle="Currency">
      <calculatedColumnFormula array="1">SUM(PipingTable[[#This Row],[Base Hourly Rate]:[Fringe Hourly Rate]]) * HVACSheetMetal_ProfitPercent</calculatedColumnFormula>
    </tableColumn>
    <tableColumn id="10" xr3:uid="{00000000-0010-0000-0500-00000A000000}" name="Bond Hourly Rate" dataDxfId="424" dataCellStyle="Currency">
      <calculatedColumnFormula array="1">SUM(PipingTable[[#This Row],[Base Hourly Rate]:[Profit Hourly Rate]]) * HVACSheetMetal_BondPercent</calculatedColumnFormula>
    </tableColumn>
    <tableColumn id="6" xr3:uid="{00000000-0010-0000-0500-000006000000}" name="Fully-loaded Hourly Rate" dataDxfId="423" dataCellStyle="Currency">
      <calculatedColumnFormula>SUM(PipingTable[[#This Row],[Base Hourly Rate]:[Bond Hourly Rate]])</calculatedColumnFormula>
    </tableColumn>
  </tableColumns>
  <tableStyleInfo name="Dan Doyon Table Style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6000000}" name="PlumbingTable" displayName="PlumbingTable" ref="B76:I101" totalsRowShown="0" headerRowDxfId="422" dataDxfId="421">
  <tableColumns count="8">
    <tableColumn id="1" xr3:uid="{00000000-0010-0000-0600-000001000000}" name="Trade/Discipline" dataDxfId="420"/>
    <tableColumn id="2" xr3:uid="{00000000-0010-0000-0600-000002000000}" name="Base Hourly Rate" dataDxfId="419" dataCellStyle="Currency"/>
    <tableColumn id="3" xr3:uid="{00000000-0010-0000-0600-000003000000}" name="Overhead Hourly Rate" dataDxfId="418" dataCellStyle="Currency">
      <calculatedColumnFormula array="1">PlumbingTable[[#This Row],[Base Hourly Rate]] * HVACSheetMetal_OverheadPercent</calculatedColumnFormula>
    </tableColumn>
    <tableColumn id="4" xr3:uid="{00000000-0010-0000-0600-000004000000}" name="Payroll Tax &amp; Insurance Hourly Rate" dataDxfId="417" dataCellStyle="Currency">
      <calculatedColumnFormula array="1">PlumbingTable[[#This Row],[Base Hourly Rate]] * HVACSheetMetal_PTIPercent</calculatedColumnFormula>
    </tableColumn>
    <tableColumn id="5" xr3:uid="{00000000-0010-0000-0600-000005000000}" name="Fringe Hourly Rate" dataDxfId="416" dataCellStyle="Currency">
      <calculatedColumnFormula array="1">PlumbingTable[[#This Row],[Base Hourly Rate]] * HVACSheetMetal_BenefitsPercent</calculatedColumnFormula>
    </tableColumn>
    <tableColumn id="11" xr3:uid="{00000000-0010-0000-0600-00000B000000}" name="Profit Hourly Rate" dataDxfId="415" dataCellStyle="Currency">
      <calculatedColumnFormula array="1">SUM(PlumbingTable[[#This Row],[Base Hourly Rate]:[Fringe Hourly Rate]]) * HVACSheetMetal_ProfitPercent</calculatedColumnFormula>
    </tableColumn>
    <tableColumn id="10" xr3:uid="{00000000-0010-0000-0600-00000A000000}" name="Bond Hourly Rate" dataDxfId="414" dataCellStyle="Currency">
      <calculatedColumnFormula array="1">SUM(PlumbingTable[[#This Row],[Base Hourly Rate]:[Profit Hourly Rate]]) * HVACSheetMetal_BondPercent</calculatedColumnFormula>
    </tableColumn>
    <tableColumn id="6" xr3:uid="{00000000-0010-0000-0600-000006000000}" name="Fully-loaded Hourly Rate" dataDxfId="413" dataCellStyle="Currency">
      <calculatedColumnFormula>SUM(PlumbingTable[[#This Row],[Base Hourly Rate]:[Bond Hourly Rate]])</calculatedColumnFormula>
    </tableColumn>
  </tableColumns>
  <tableStyleInfo name="Dan Doyon Table Style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7000000}" name="Other_1Table" displayName="Other_1Table" ref="B104:I129" totalsRowShown="0" headerRowDxfId="412" dataDxfId="411">
  <tableColumns count="8">
    <tableColumn id="1" xr3:uid="{00000000-0010-0000-0700-000001000000}" name="Trade/Discipline" dataDxfId="410"/>
    <tableColumn id="2" xr3:uid="{00000000-0010-0000-0700-000002000000}" name="Base Hourly Rate" dataDxfId="409" dataCellStyle="Currency"/>
    <tableColumn id="3" xr3:uid="{00000000-0010-0000-0700-000003000000}" name="Overhead Hourly Rate" dataDxfId="408" dataCellStyle="Currency">
      <calculatedColumnFormula array="1">Other_1Table[[#This Row],[Base Hourly Rate]] * HVACSheetMetal_OverheadPercent</calculatedColumnFormula>
    </tableColumn>
    <tableColumn id="4" xr3:uid="{00000000-0010-0000-0700-000004000000}" name="Payroll Tax &amp; Insurance Hourly Rate" dataDxfId="407" dataCellStyle="Currency">
      <calculatedColumnFormula array="1">Other_1Table[[#This Row],[Base Hourly Rate]] * HVACSheetMetal_PTIPercent</calculatedColumnFormula>
    </tableColumn>
    <tableColumn id="5" xr3:uid="{00000000-0010-0000-0700-000005000000}" name="Fringe Hourly Rate" dataDxfId="406" dataCellStyle="Currency">
      <calculatedColumnFormula array="1">Other_1Table[[#This Row],[Base Hourly Rate]] * HVACSheetMetal_BenefitsPercent</calculatedColumnFormula>
    </tableColumn>
    <tableColumn id="11" xr3:uid="{00000000-0010-0000-0700-00000B000000}" name="Profit Hourly Rate" dataDxfId="405" dataCellStyle="Currency">
      <calculatedColumnFormula array="1">SUM(Other_1Table[[#This Row],[Base Hourly Rate]:[Fringe Hourly Rate]]) * HVACSheetMetal_ProfitPercent</calculatedColumnFormula>
    </tableColumn>
    <tableColumn id="10" xr3:uid="{00000000-0010-0000-0700-00000A000000}" name="Bond Hourly Rate" dataDxfId="404" dataCellStyle="Currency">
      <calculatedColumnFormula array="1">SUM(Other_1Table[[#This Row],[Base Hourly Rate]:[Profit Hourly Rate]]) * HVACSheetMetal_BondPercent</calculatedColumnFormula>
    </tableColumn>
    <tableColumn id="6" xr3:uid="{00000000-0010-0000-0700-000006000000}" name="Fully-loaded Hourly Rate" dataDxfId="403" dataCellStyle="Currency">
      <calculatedColumnFormula>SUM(Other_1Table[[#This Row],[Base Hourly Rate]:[Bond Hourly Rate]])</calculatedColumnFormula>
    </tableColumn>
  </tableColumns>
  <tableStyleInfo name="Dan Doyon Table Style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Other_2Table" displayName="Other_2Table" ref="B132:I157" totalsRowShown="0" headerRowDxfId="402" dataDxfId="401">
  <tableColumns count="8">
    <tableColumn id="1" xr3:uid="{00000000-0010-0000-0800-000001000000}" name="Trade/Discipline" dataDxfId="400"/>
    <tableColumn id="2" xr3:uid="{00000000-0010-0000-0800-000002000000}" name="Base Hourly Rate" dataDxfId="399" dataCellStyle="Currency"/>
    <tableColumn id="3" xr3:uid="{00000000-0010-0000-0800-000003000000}" name="Overhead Hourly Rate" dataDxfId="398" dataCellStyle="Currency">
      <calculatedColumnFormula array="1">Other_2Table[[#This Row],[Base Hourly Rate]] * HVACSheetMetal_OverheadPercent</calculatedColumnFormula>
    </tableColumn>
    <tableColumn id="4" xr3:uid="{00000000-0010-0000-0800-000004000000}" name="Payroll Tax &amp; Insurance Hourly Rate" dataDxfId="397" dataCellStyle="Currency">
      <calculatedColumnFormula array="1">Other_2Table[[#This Row],[Base Hourly Rate]] * HVACSheetMetal_PTIPercent</calculatedColumnFormula>
    </tableColumn>
    <tableColumn id="5" xr3:uid="{00000000-0010-0000-0800-000005000000}" name="Fringe Hourly Rate" dataDxfId="396" dataCellStyle="Currency">
      <calculatedColumnFormula array="1">Other_2Table[[#This Row],[Base Hourly Rate]] * HVACSheetMetal_BenefitsPercent</calculatedColumnFormula>
    </tableColumn>
    <tableColumn id="11" xr3:uid="{00000000-0010-0000-0800-00000B000000}" name="Profit Hourly Rate" dataDxfId="395" dataCellStyle="Currency">
      <calculatedColumnFormula array="1">SUM(Other_2Table[[#This Row],[Base Hourly Rate]:[Fringe Hourly Rate]]) * HVACSheetMetal_ProfitPercent</calculatedColumnFormula>
    </tableColumn>
    <tableColumn id="10" xr3:uid="{00000000-0010-0000-0800-00000A000000}" name="Bond Hourly Rate" dataDxfId="394" dataCellStyle="Currency">
      <calculatedColumnFormula array="1">SUM(Other_2Table[[#This Row],[Base Hourly Rate]:[Profit Hourly Rate]]) * HVACSheetMetal_BondPercent</calculatedColumnFormula>
    </tableColumn>
    <tableColumn id="6" xr3:uid="{00000000-0010-0000-0800-000006000000}" name="Fully-loaded Hourly Rate" dataDxfId="393" dataCellStyle="Currency">
      <calculatedColumnFormula>SUM(Other_2Table[[#This Row],[Base Hourly Rate]:[Bond Hourly Rate]])</calculatedColumnFormula>
    </tableColumn>
  </tableColumns>
  <tableStyleInfo name="Dan Doyon Table Style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MitigationHoursTable" displayName="MitigationHoursTable" ref="B4:AM30" totalsRowCount="1" dataDxfId="392">
  <tableColumns count="38">
    <tableColumn id="38" xr3:uid="{00000000-0010-0000-0900-000026000000}" name="Trade/Discipline" totalsRowLabel="Total" dataDxfId="391" totalsRowDxfId="390" dataCellStyle="Comma">
      <calculatedColumnFormula>IF(ISBLANK('Input Sheet'!$B161),"",'Input Sheet'!$B161)</calculatedColumnFormula>
    </tableColumn>
    <tableColumn id="1" xr3:uid="{00000000-0010-0000-0900-000001000000}" name="Team Member" dataDxfId="389" totalsRowDxfId="388">
      <calculatedColumnFormula>IF(ISBLANK('Input Sheet'!$C161),"",'Input Sheet'!$C161)</calculatedColumnFormula>
    </tableColumn>
    <tableColumn id="2" xr3:uid="{00000000-0010-0000-0900-000002000000}" name="Month 01" totalsRowFunction="sum" dataDxfId="387" totalsRowDxfId="386" dataCellStyle="Comma">
      <calculatedColumnFormula array="1">'Input Sheet'!D161 * IFERROR(INDIRECT('Input Sheet'!$AO161 &amp; "_MitigationPercent"),0)</calculatedColumnFormula>
    </tableColumn>
    <tableColumn id="3" xr3:uid="{00000000-0010-0000-0900-000003000000}" name="Month 02" totalsRowFunction="sum" dataDxfId="385" totalsRowDxfId="384" dataCellStyle="Comma">
      <calculatedColumnFormula array="1">'Input Sheet'!E161 * IFERROR(INDIRECT('Input Sheet'!$AO161 &amp; "_MitigationPercent"),0)</calculatedColumnFormula>
    </tableColumn>
    <tableColumn id="4" xr3:uid="{00000000-0010-0000-0900-000004000000}" name="Month 03" totalsRowFunction="sum" dataDxfId="383" totalsRowDxfId="382" dataCellStyle="Comma">
      <calculatedColumnFormula array="1">'Input Sheet'!F161 * IFERROR(INDIRECT('Input Sheet'!$AO161 &amp; "_MitigationPercent"),0)</calculatedColumnFormula>
    </tableColumn>
    <tableColumn id="5" xr3:uid="{00000000-0010-0000-0900-000005000000}" name="Month 04" totalsRowFunction="sum" dataDxfId="381" totalsRowDxfId="380" dataCellStyle="Comma">
      <calculatedColumnFormula array="1">'Input Sheet'!G161 * IFERROR(INDIRECT('Input Sheet'!$AO161 &amp; "_MitigationPercent"),0)</calculatedColumnFormula>
    </tableColumn>
    <tableColumn id="6" xr3:uid="{00000000-0010-0000-0900-000006000000}" name="Month 05" totalsRowFunction="sum" dataDxfId="379" totalsRowDxfId="378" dataCellStyle="Comma">
      <calculatedColumnFormula array="1">'Input Sheet'!H161 * IFERROR(INDIRECT('Input Sheet'!$AO161 &amp; "_MitigationPercent"),0)</calculatedColumnFormula>
    </tableColumn>
    <tableColumn id="7" xr3:uid="{00000000-0010-0000-0900-000007000000}" name="Month 06" totalsRowFunction="sum" dataDxfId="377" totalsRowDxfId="376" dataCellStyle="Comma">
      <calculatedColumnFormula array="1">'Input Sheet'!I161 * IFERROR(INDIRECT('Input Sheet'!$AO161 &amp; "_MitigationPercent"),0)</calculatedColumnFormula>
    </tableColumn>
    <tableColumn id="8" xr3:uid="{00000000-0010-0000-0900-000008000000}" name="Month 07" totalsRowFunction="sum" dataDxfId="375" totalsRowDxfId="374" dataCellStyle="Comma">
      <calculatedColumnFormula array="1">'Input Sheet'!J161 * IFERROR(INDIRECT('Input Sheet'!$AO161 &amp; "_MitigationPercent"),0)</calculatedColumnFormula>
    </tableColumn>
    <tableColumn id="9" xr3:uid="{00000000-0010-0000-0900-000009000000}" name="Month 08" totalsRowFunction="sum" dataDxfId="373" totalsRowDxfId="372" dataCellStyle="Comma">
      <calculatedColumnFormula array="1">'Input Sheet'!K161 * IFERROR(INDIRECT('Input Sheet'!$AO161 &amp; "_MitigationPercent"),0)</calculatedColumnFormula>
    </tableColumn>
    <tableColumn id="10" xr3:uid="{00000000-0010-0000-0900-00000A000000}" name="Month 09" totalsRowFunction="sum" dataDxfId="371" totalsRowDxfId="370" dataCellStyle="Comma">
      <calculatedColumnFormula array="1">'Input Sheet'!L161 * IFERROR(INDIRECT('Input Sheet'!$AO161 &amp; "_MitigationPercent"),0)</calculatedColumnFormula>
    </tableColumn>
    <tableColumn id="11" xr3:uid="{00000000-0010-0000-0900-00000B000000}" name="Month 10" totalsRowFunction="sum" dataDxfId="369" totalsRowDxfId="368" dataCellStyle="Comma">
      <calculatedColumnFormula array="1">'Input Sheet'!M161 * IFERROR(INDIRECT('Input Sheet'!$AO161 &amp; "_MitigationPercent"),0)</calculatedColumnFormula>
    </tableColumn>
    <tableColumn id="12" xr3:uid="{00000000-0010-0000-0900-00000C000000}" name="Month 11" totalsRowFunction="sum" dataDxfId="367" totalsRowDxfId="366" dataCellStyle="Comma">
      <calculatedColumnFormula array="1">'Input Sheet'!N161 * IFERROR(INDIRECT('Input Sheet'!$AO161 &amp; "_MitigationPercent"),0)</calculatedColumnFormula>
    </tableColumn>
    <tableColumn id="13" xr3:uid="{00000000-0010-0000-0900-00000D000000}" name="Month 12" totalsRowFunction="sum" dataDxfId="365" totalsRowDxfId="364" dataCellStyle="Comma">
      <calculatedColumnFormula array="1">'Input Sheet'!O161 * IFERROR(INDIRECT('Input Sheet'!$AO161 &amp; "_MitigationPercent"),0)</calculatedColumnFormula>
    </tableColumn>
    <tableColumn id="14" xr3:uid="{00000000-0010-0000-0900-00000E000000}" name="Month 13" totalsRowFunction="sum" dataDxfId="363" totalsRowDxfId="362" dataCellStyle="Comma">
      <calculatedColumnFormula array="1">'Input Sheet'!P161 * IFERROR(INDIRECT('Input Sheet'!$AO161 &amp; "_MitigationPercent"),0)</calculatedColumnFormula>
    </tableColumn>
    <tableColumn id="15" xr3:uid="{00000000-0010-0000-0900-00000F000000}" name="Month 14" totalsRowFunction="sum" dataDxfId="361" totalsRowDxfId="360" dataCellStyle="Comma">
      <calculatedColumnFormula array="1">'Input Sheet'!Q161 * IFERROR(INDIRECT('Input Sheet'!$AO161 &amp; "_MitigationPercent"),0)</calculatedColumnFormula>
    </tableColumn>
    <tableColumn id="16" xr3:uid="{00000000-0010-0000-0900-000010000000}" name="Month 15" totalsRowFunction="sum" dataDxfId="359" totalsRowDxfId="358" dataCellStyle="Comma">
      <calculatedColumnFormula array="1">'Input Sheet'!R161 * IFERROR(INDIRECT('Input Sheet'!$AO161 &amp; "_MitigationPercent"),0)</calculatedColumnFormula>
    </tableColumn>
    <tableColumn id="17" xr3:uid="{00000000-0010-0000-0900-000011000000}" name="Month 16" totalsRowFunction="sum" dataDxfId="357" totalsRowDxfId="356" dataCellStyle="Comma">
      <calculatedColumnFormula array="1">'Input Sheet'!S161 * IFERROR(INDIRECT('Input Sheet'!$AO161 &amp; "_MitigationPercent"),0)</calculatedColumnFormula>
    </tableColumn>
    <tableColumn id="18" xr3:uid="{00000000-0010-0000-0900-000012000000}" name="Month 17" totalsRowFunction="sum" dataDxfId="355" totalsRowDxfId="354" dataCellStyle="Comma">
      <calculatedColumnFormula array="1">'Input Sheet'!T161 * IFERROR(INDIRECT('Input Sheet'!$AO161 &amp; "_MitigationPercent"),0)</calculatedColumnFormula>
    </tableColumn>
    <tableColumn id="19" xr3:uid="{00000000-0010-0000-0900-000013000000}" name="Month 18" totalsRowFunction="sum" dataDxfId="353" totalsRowDxfId="352" dataCellStyle="Comma">
      <calculatedColumnFormula array="1">'Input Sheet'!U161 * IFERROR(INDIRECT('Input Sheet'!$AO161 &amp; "_MitigationPercent"),0)</calculatedColumnFormula>
    </tableColumn>
    <tableColumn id="20" xr3:uid="{00000000-0010-0000-0900-000014000000}" name="Month 19" totalsRowFunction="sum" dataDxfId="351" totalsRowDxfId="350" dataCellStyle="Comma">
      <calculatedColumnFormula array="1">'Input Sheet'!V161 * IFERROR(INDIRECT('Input Sheet'!$AO161 &amp; "_MitigationPercent"),0)</calculatedColumnFormula>
    </tableColumn>
    <tableColumn id="21" xr3:uid="{00000000-0010-0000-0900-000015000000}" name="Month 20" totalsRowFunction="sum" dataDxfId="349" totalsRowDxfId="348" dataCellStyle="Comma">
      <calculatedColumnFormula array="1">'Input Sheet'!W161 * IFERROR(INDIRECT('Input Sheet'!$AO161 &amp; "_MitigationPercent"),0)</calculatedColumnFormula>
    </tableColumn>
    <tableColumn id="22" xr3:uid="{00000000-0010-0000-0900-000016000000}" name="Month 21" totalsRowFunction="sum" dataDxfId="347" totalsRowDxfId="346" dataCellStyle="Comma">
      <calculatedColumnFormula array="1">'Input Sheet'!X161 * IFERROR(INDIRECT('Input Sheet'!$AO161 &amp; "_MitigationPercent"),0)</calculatedColumnFormula>
    </tableColumn>
    <tableColumn id="23" xr3:uid="{00000000-0010-0000-0900-000017000000}" name="Month 22" totalsRowFunction="sum" dataDxfId="345" totalsRowDxfId="344" dataCellStyle="Comma">
      <calculatedColumnFormula array="1">'Input Sheet'!Y161 * IFERROR(INDIRECT('Input Sheet'!$AO161 &amp; "_MitigationPercent"),0)</calculatedColumnFormula>
    </tableColumn>
    <tableColumn id="24" xr3:uid="{00000000-0010-0000-0900-000018000000}" name="Month 23" totalsRowFunction="sum" dataDxfId="343" totalsRowDxfId="342" dataCellStyle="Comma">
      <calculatedColumnFormula array="1">'Input Sheet'!Z161 * IFERROR(INDIRECT('Input Sheet'!$AO161 &amp; "_MitigationPercent"),0)</calculatedColumnFormula>
    </tableColumn>
    <tableColumn id="25" xr3:uid="{00000000-0010-0000-0900-000019000000}" name="Month 24" totalsRowFunction="sum" dataDxfId="341" totalsRowDxfId="340" dataCellStyle="Comma">
      <calculatedColumnFormula array="1">'Input Sheet'!AA161 * IFERROR(INDIRECT('Input Sheet'!$AO161 &amp; "_MitigationPercent"),0)</calculatedColumnFormula>
    </tableColumn>
    <tableColumn id="26" xr3:uid="{00000000-0010-0000-0900-00001A000000}" name="Month 25" totalsRowFunction="sum" dataDxfId="339" totalsRowDxfId="338" dataCellStyle="Comma">
      <calculatedColumnFormula array="1">'Input Sheet'!AB161 * IFERROR(INDIRECT('Input Sheet'!$AO161 &amp; "_MitigationPercent"),0)</calculatedColumnFormula>
    </tableColumn>
    <tableColumn id="27" xr3:uid="{00000000-0010-0000-0900-00001B000000}" name="Month 26" totalsRowFunction="sum" dataDxfId="337" totalsRowDxfId="336" dataCellStyle="Comma">
      <calculatedColumnFormula array="1">'Input Sheet'!AC161 * IFERROR(INDIRECT('Input Sheet'!$AO161 &amp; "_MitigationPercent"),0)</calculatedColumnFormula>
    </tableColumn>
    <tableColumn id="28" xr3:uid="{00000000-0010-0000-0900-00001C000000}" name="Month 27" totalsRowFunction="sum" dataDxfId="335" totalsRowDxfId="334" dataCellStyle="Comma">
      <calculatedColumnFormula array="1">'Input Sheet'!AD161 * IFERROR(INDIRECT('Input Sheet'!$AO161 &amp; "_MitigationPercent"),0)</calculatedColumnFormula>
    </tableColumn>
    <tableColumn id="29" xr3:uid="{00000000-0010-0000-0900-00001D000000}" name="Month 28" totalsRowFunction="sum" dataDxfId="333" totalsRowDxfId="332" dataCellStyle="Comma">
      <calculatedColumnFormula array="1">'Input Sheet'!AE161 * IFERROR(INDIRECT('Input Sheet'!$AO161 &amp; "_MitigationPercent"),0)</calculatedColumnFormula>
    </tableColumn>
    <tableColumn id="30" xr3:uid="{00000000-0010-0000-0900-00001E000000}" name="Month 29" totalsRowFunction="sum" dataDxfId="331" totalsRowDxfId="330" dataCellStyle="Comma">
      <calculatedColumnFormula array="1">'Input Sheet'!AF161 * IFERROR(INDIRECT('Input Sheet'!$AO161 &amp; "_MitigationPercent"),0)</calculatedColumnFormula>
    </tableColumn>
    <tableColumn id="31" xr3:uid="{00000000-0010-0000-0900-00001F000000}" name="Month 30" totalsRowFunction="sum" dataDxfId="329" totalsRowDxfId="328" dataCellStyle="Comma">
      <calculatedColumnFormula array="1">'Input Sheet'!AG161 * IFERROR(INDIRECT('Input Sheet'!$AO161 &amp; "_MitigationPercent"),0)</calculatedColumnFormula>
    </tableColumn>
    <tableColumn id="32" xr3:uid="{00000000-0010-0000-0900-000020000000}" name="Month 31" totalsRowFunction="sum" dataDxfId="327" totalsRowDxfId="326" dataCellStyle="Comma">
      <calculatedColumnFormula array="1">'Input Sheet'!AH161 * IFERROR(INDIRECT('Input Sheet'!$AO161 &amp; "_MitigationPercent"),0)</calculatedColumnFormula>
    </tableColumn>
    <tableColumn id="33" xr3:uid="{00000000-0010-0000-0900-000021000000}" name="Month 32" totalsRowFunction="sum" dataDxfId="325" totalsRowDxfId="324" dataCellStyle="Comma">
      <calculatedColumnFormula array="1">'Input Sheet'!AI161 * IFERROR(INDIRECT('Input Sheet'!$AO161 &amp; "_MitigationPercent"),0)</calculatedColumnFormula>
    </tableColumn>
    <tableColumn id="34" xr3:uid="{00000000-0010-0000-0900-000022000000}" name="Month 33" totalsRowFunction="sum" dataDxfId="323" totalsRowDxfId="322" dataCellStyle="Comma">
      <calculatedColumnFormula array="1">'Input Sheet'!AJ161 * IFERROR(INDIRECT('Input Sheet'!$AO161 &amp; "_MitigationPercent"),0)</calculatedColumnFormula>
    </tableColumn>
    <tableColumn id="35" xr3:uid="{00000000-0010-0000-0900-000023000000}" name="Month 34" totalsRowFunction="sum" dataDxfId="321" totalsRowDxfId="320" dataCellStyle="Comma">
      <calculatedColumnFormula array="1">'Input Sheet'!AK161 * IFERROR(INDIRECT('Input Sheet'!$AO161 &amp; "_MitigationPercent"),0)</calculatedColumnFormula>
    </tableColumn>
    <tableColumn id="36" xr3:uid="{00000000-0010-0000-0900-000024000000}" name="Month 35" totalsRowFunction="sum" dataDxfId="319" totalsRowDxfId="318" dataCellStyle="Comma">
      <calculatedColumnFormula array="1">'Input Sheet'!AL161 * IFERROR(INDIRECT('Input Sheet'!$AO161 &amp; "_MitigationPercent"),0)</calculatedColumnFormula>
    </tableColumn>
    <tableColumn id="37" xr3:uid="{00000000-0010-0000-0900-000025000000}" name="Month 36" totalsRowFunction="sum" dataDxfId="317" totalsRowDxfId="316" dataCellStyle="Comma">
      <calculatedColumnFormula array="1">'Input Sheet'!AM161 * IFERROR(INDIRECT('Input Sheet'!$AO161 &amp; "_MitigationPercent"),0)</calculatedColumnFormula>
    </tableColumn>
  </tableColumns>
  <tableStyleInfo name="Dan Doyon Table Style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MitigationCostTable" displayName="MitigationCostTable" ref="B34:AM60" totalsRowCount="1" dataDxfId="315">
  <tableColumns count="38">
    <tableColumn id="38" xr3:uid="{00000000-0010-0000-0A00-000026000000}" name="Trade/Discipline" totalsRowLabel="Total" dataDxfId="314" totalsRowDxfId="313" dataCellStyle="Comma">
      <calculatedColumnFormula>IF(ISBLANK('Input Sheet'!$B161),"",'Input Sheet'!$B161)</calculatedColumnFormula>
    </tableColumn>
    <tableColumn id="1" xr3:uid="{00000000-0010-0000-0A00-000001000000}" name="Team Member" dataDxfId="312" totalsRowDxfId="311">
      <calculatedColumnFormula>IF(ISBLANK('Input Sheet'!$C161),"",'Input Sheet'!$C161)</calculatedColumnFormula>
    </tableColumn>
    <tableColumn id="2" xr3:uid="{00000000-0010-0000-0A00-000002000000}" name="Month 01" totalsRowFunction="sum" dataDxfId="310" totalsRowDxfId="309" dataCellStyle="Currency">
      <calculatedColumnFormula array="1">D5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" xr3:uid="{00000000-0010-0000-0A00-000003000000}" name="Month 02" totalsRowFunction="sum" dataDxfId="308" totalsRowDxfId="307" dataCellStyle="Currency">
      <calculatedColumnFormula array="1">E5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4" xr3:uid="{00000000-0010-0000-0A00-000004000000}" name="Month 03" totalsRowFunction="sum" dataDxfId="306" totalsRowDxfId="305" dataCellStyle="Currency">
      <calculatedColumnFormula array="1">F5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5" xr3:uid="{00000000-0010-0000-0A00-000005000000}" name="Month 04" totalsRowFunction="sum" dataDxfId="304" totalsRowDxfId="303" dataCellStyle="Currency">
      <calculatedColumnFormula array="1">G5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6" xr3:uid="{00000000-0010-0000-0A00-000006000000}" name="Month 05" totalsRowFunction="sum" dataDxfId="302" totalsRowDxfId="301" dataCellStyle="Currency">
      <calculatedColumnFormula array="1">H5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7" xr3:uid="{00000000-0010-0000-0A00-000007000000}" name="Month 06" totalsRowFunction="sum" dataDxfId="300" totalsRowDxfId="299" dataCellStyle="Currency">
      <calculatedColumnFormula array="1">I5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8" xr3:uid="{00000000-0010-0000-0A00-000008000000}" name="Month 07" totalsRowFunction="sum" dataDxfId="298" totalsRowDxfId="297" dataCellStyle="Currency">
      <calculatedColumnFormula array="1">J5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9" xr3:uid="{00000000-0010-0000-0A00-000009000000}" name="Month 08" totalsRowFunction="sum" dataDxfId="296" totalsRowDxfId="295" dataCellStyle="Currency">
      <calculatedColumnFormula array="1">K5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0" xr3:uid="{00000000-0010-0000-0A00-00000A000000}" name="Month 09" totalsRowFunction="sum" dataDxfId="294" totalsRowDxfId="293" dataCellStyle="Currency">
      <calculatedColumnFormula array="1">L5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1" xr3:uid="{00000000-0010-0000-0A00-00000B000000}" name="Month 10" totalsRowFunction="sum" dataDxfId="292" totalsRowDxfId="291" dataCellStyle="Currency">
      <calculatedColumnFormula array="1">M5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2" xr3:uid="{00000000-0010-0000-0A00-00000C000000}" name="Month 11" totalsRowFunction="sum" dataDxfId="290" totalsRowDxfId="289" dataCellStyle="Currency">
      <calculatedColumnFormula array="1">N5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3" xr3:uid="{00000000-0010-0000-0A00-00000D000000}" name="Month 12" totalsRowFunction="sum" dataDxfId="288" totalsRowDxfId="287" dataCellStyle="Currency">
      <calculatedColumnFormula array="1">O5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4" xr3:uid="{00000000-0010-0000-0A00-00000E000000}" name="Month 13" totalsRowFunction="sum" dataDxfId="286" totalsRowDxfId="285" dataCellStyle="Currency">
      <calculatedColumnFormula array="1">P5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5" xr3:uid="{00000000-0010-0000-0A00-00000F000000}" name="Month 14" totalsRowFunction="sum" dataDxfId="284" totalsRowDxfId="283" dataCellStyle="Currency">
      <calculatedColumnFormula array="1">Q5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6" xr3:uid="{00000000-0010-0000-0A00-000010000000}" name="Month 15" totalsRowFunction="sum" dataDxfId="282" totalsRowDxfId="281" dataCellStyle="Currency">
      <calculatedColumnFormula array="1">R5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7" xr3:uid="{00000000-0010-0000-0A00-000011000000}" name="Month 16" totalsRowFunction="sum" dataDxfId="280" totalsRowDxfId="279" dataCellStyle="Currency">
      <calculatedColumnFormula array="1">S5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8" xr3:uid="{00000000-0010-0000-0A00-000012000000}" name="Month 17" totalsRowFunction="sum" dataDxfId="278" totalsRowDxfId="277" dataCellStyle="Currency">
      <calculatedColumnFormula array="1">T5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9" xr3:uid="{00000000-0010-0000-0A00-000013000000}" name="Month 18" totalsRowFunction="sum" dataDxfId="276" totalsRowDxfId="275" dataCellStyle="Currency">
      <calculatedColumnFormula array="1">U5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0" xr3:uid="{00000000-0010-0000-0A00-000014000000}" name="Month 19" totalsRowFunction="sum" dataDxfId="274" totalsRowDxfId="273" dataCellStyle="Currency">
      <calculatedColumnFormula array="1">V5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1" xr3:uid="{00000000-0010-0000-0A00-000015000000}" name="Month 20" totalsRowFunction="sum" dataDxfId="272" totalsRowDxfId="271" dataCellStyle="Currency">
      <calculatedColumnFormula array="1">W5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2" xr3:uid="{00000000-0010-0000-0A00-000016000000}" name="Month 21" totalsRowFunction="sum" dataDxfId="270" totalsRowDxfId="269" dataCellStyle="Currency">
      <calculatedColumnFormula array="1">X5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3" xr3:uid="{00000000-0010-0000-0A00-000017000000}" name="Month 22" totalsRowFunction="sum" dataDxfId="268" totalsRowDxfId="267" dataCellStyle="Currency">
      <calculatedColumnFormula array="1">Y5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4" xr3:uid="{00000000-0010-0000-0A00-000018000000}" name="Month 23" totalsRowFunction="sum" dataDxfId="266" totalsRowDxfId="265" dataCellStyle="Currency">
      <calculatedColumnFormula array="1">Z5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5" xr3:uid="{00000000-0010-0000-0A00-000019000000}" name="Month 24" totalsRowFunction="sum" dataDxfId="264" totalsRowDxfId="263" dataCellStyle="Currency">
      <calculatedColumnFormula array="1">AA5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6" xr3:uid="{00000000-0010-0000-0A00-00001A000000}" name="Month 25" totalsRowFunction="sum" dataDxfId="262" totalsRowDxfId="261" dataCellStyle="Currency">
      <calculatedColumnFormula array="1">AB5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7" xr3:uid="{00000000-0010-0000-0A00-00001B000000}" name="Month 26" totalsRowFunction="sum" dataDxfId="260" totalsRowDxfId="259" dataCellStyle="Currency">
      <calculatedColumnFormula array="1">AC5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8" xr3:uid="{00000000-0010-0000-0A00-00001C000000}" name="Month 27" totalsRowFunction="sum" dataDxfId="258" totalsRowDxfId="257" dataCellStyle="Currency">
      <calculatedColumnFormula array="1">AD5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9" xr3:uid="{00000000-0010-0000-0A00-00001D000000}" name="Month 28" totalsRowFunction="sum" dataDxfId="256" totalsRowDxfId="255" dataCellStyle="Currency">
      <calculatedColumnFormula array="1">AE5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0" xr3:uid="{00000000-0010-0000-0A00-00001E000000}" name="Month 29" totalsRowFunction="sum" dataDxfId="254" totalsRowDxfId="253" dataCellStyle="Currency">
      <calculatedColumnFormula array="1">AF5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1" xr3:uid="{00000000-0010-0000-0A00-00001F000000}" name="Month 30" totalsRowFunction="sum" dataDxfId="252" totalsRowDxfId="251" dataCellStyle="Currency">
      <calculatedColumnFormula array="1">AG5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2" xr3:uid="{00000000-0010-0000-0A00-000020000000}" name="Month 31" totalsRowFunction="sum" dataDxfId="250" totalsRowDxfId="249" dataCellStyle="Currency">
      <calculatedColumnFormula array="1">AH5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3" xr3:uid="{00000000-0010-0000-0A00-000021000000}" name="Month 32" totalsRowFunction="sum" dataDxfId="248" totalsRowDxfId="247" dataCellStyle="Currency">
      <calculatedColumnFormula array="1">AI5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4" xr3:uid="{00000000-0010-0000-0A00-000022000000}" name="Month 33" totalsRowFunction="sum" dataDxfId="246" totalsRowDxfId="245" dataCellStyle="Currency">
      <calculatedColumnFormula array="1">AJ5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5" xr3:uid="{00000000-0010-0000-0A00-000023000000}" name="Month 34" totalsRowFunction="sum" dataDxfId="244" totalsRowDxfId="243" dataCellStyle="Currency">
      <calculatedColumnFormula array="1">AK5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6" xr3:uid="{00000000-0010-0000-0A00-000024000000}" name="Month 35" totalsRowFunction="sum" dataDxfId="242" totalsRowDxfId="241" dataCellStyle="Currency">
      <calculatedColumnFormula array="1">AL5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7" xr3:uid="{00000000-0010-0000-0A00-000025000000}" name="Month 36" totalsRowFunction="sum" dataDxfId="240" totalsRowDxfId="239" dataCellStyle="Currency">
      <calculatedColumnFormula array="1">AM5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</tableColumns>
  <tableStyleInfo name="Dan Doyon Table Style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B000000}" name="ProductivityHoursTable" displayName="ProductivityHoursTable" ref="B64:AM90" totalsRowCount="1" dataDxfId="238">
  <tableColumns count="38">
    <tableColumn id="38" xr3:uid="{00000000-0010-0000-0B00-000026000000}" name="Trade/Discipline" totalsRowLabel="Total" dataDxfId="237" totalsRowDxfId="236" dataCellStyle="Comma">
      <calculatedColumnFormula>IF(ISBLANK('Input Sheet'!$B161),"",'Input Sheet'!$B161)</calculatedColumnFormula>
    </tableColumn>
    <tableColumn id="1" xr3:uid="{00000000-0010-0000-0B00-000001000000}" name="Team Member" dataDxfId="235" totalsRowDxfId="234">
      <calculatedColumnFormula>IF(ISBLANK('Input Sheet'!$C161),"",'Input Sheet'!$C161)</calculatedColumnFormula>
    </tableColumn>
    <tableColumn id="2" xr3:uid="{00000000-0010-0000-0B00-000002000000}" name="Month 01" totalsRowFunction="sum" dataDxfId="233" totalsRowDxfId="232" dataCellStyle="Comma">
      <calculatedColumnFormula array="1">'Input Sheet'!D161 * IFERROR(INDIRECT('Input Sheet'!$AO161 &amp; "_ProductivityImpactPercent"),1)</calculatedColumnFormula>
    </tableColumn>
    <tableColumn id="3" xr3:uid="{00000000-0010-0000-0B00-000003000000}" name="Month 02" totalsRowFunction="sum" dataDxfId="231" totalsRowDxfId="230" dataCellStyle="Comma">
      <calculatedColumnFormula array="1">'Input Sheet'!E161 * IFERROR(INDIRECT('Input Sheet'!$AO161 &amp; "_ProductivityImpactPercent"),1)</calculatedColumnFormula>
    </tableColumn>
    <tableColumn id="4" xr3:uid="{00000000-0010-0000-0B00-000004000000}" name="Month 03" totalsRowFunction="sum" dataDxfId="229" totalsRowDxfId="228" dataCellStyle="Comma">
      <calculatedColumnFormula array="1">'Input Sheet'!F161 * IFERROR(INDIRECT('Input Sheet'!$AO161 &amp; "_ProductivityImpactPercent"),1)</calculatedColumnFormula>
    </tableColumn>
    <tableColumn id="5" xr3:uid="{00000000-0010-0000-0B00-000005000000}" name="Month 04" totalsRowFunction="sum" dataDxfId="227" totalsRowDxfId="226" dataCellStyle="Comma">
      <calculatedColumnFormula array="1">'Input Sheet'!G161 * IFERROR(INDIRECT('Input Sheet'!$AO161 &amp; "_ProductivityImpactPercent"),1)</calculatedColumnFormula>
    </tableColumn>
    <tableColumn id="6" xr3:uid="{00000000-0010-0000-0B00-000006000000}" name="Month 05" totalsRowFunction="sum" dataDxfId="225" totalsRowDxfId="224" dataCellStyle="Comma">
      <calculatedColumnFormula array="1">'Input Sheet'!H161 * IFERROR(INDIRECT('Input Sheet'!$AO161 &amp; "_ProductivityImpactPercent"),1)</calculatedColumnFormula>
    </tableColumn>
    <tableColumn id="7" xr3:uid="{00000000-0010-0000-0B00-000007000000}" name="Month 06" totalsRowFunction="sum" dataDxfId="223" totalsRowDxfId="222" dataCellStyle="Comma">
      <calculatedColumnFormula array="1">'Input Sheet'!I161 * IFERROR(INDIRECT('Input Sheet'!$AO161 &amp; "_ProductivityImpactPercent"),1)</calculatedColumnFormula>
    </tableColumn>
    <tableColumn id="8" xr3:uid="{00000000-0010-0000-0B00-000008000000}" name="Month 07" totalsRowFunction="sum" dataDxfId="221" totalsRowDxfId="220" dataCellStyle="Comma">
      <calculatedColumnFormula array="1">'Input Sheet'!J161 * IFERROR(INDIRECT('Input Sheet'!$AO161 &amp; "_ProductivityImpactPercent"),1)</calculatedColumnFormula>
    </tableColumn>
    <tableColumn id="9" xr3:uid="{00000000-0010-0000-0B00-000009000000}" name="Month 08" totalsRowFunction="sum" dataDxfId="219" totalsRowDxfId="218" dataCellStyle="Comma">
      <calculatedColumnFormula array="1">'Input Sheet'!K161 * IFERROR(INDIRECT('Input Sheet'!$AO161 &amp; "_ProductivityImpactPercent"),1)</calculatedColumnFormula>
    </tableColumn>
    <tableColumn id="10" xr3:uid="{00000000-0010-0000-0B00-00000A000000}" name="Month 09" totalsRowFunction="sum" dataDxfId="217" totalsRowDxfId="216" dataCellStyle="Comma">
      <calculatedColumnFormula array="1">'Input Sheet'!L161 * IFERROR(INDIRECT('Input Sheet'!$AO161 &amp; "_ProductivityImpactPercent"),1)</calculatedColumnFormula>
    </tableColumn>
    <tableColumn id="11" xr3:uid="{00000000-0010-0000-0B00-00000B000000}" name="Month 10" totalsRowFunction="sum" dataDxfId="215" totalsRowDxfId="214" dataCellStyle="Comma">
      <calculatedColumnFormula array="1">'Input Sheet'!M161 * IFERROR(INDIRECT('Input Sheet'!$AO161 &amp; "_ProductivityImpactPercent"),1)</calculatedColumnFormula>
    </tableColumn>
    <tableColumn id="12" xr3:uid="{00000000-0010-0000-0B00-00000C000000}" name="Month 11" totalsRowFunction="sum" dataDxfId="213" totalsRowDxfId="212" dataCellStyle="Comma">
      <calculatedColumnFormula array="1">'Input Sheet'!N161 * IFERROR(INDIRECT('Input Sheet'!$AO161 &amp; "_ProductivityImpactPercent"),1)</calculatedColumnFormula>
    </tableColumn>
    <tableColumn id="13" xr3:uid="{00000000-0010-0000-0B00-00000D000000}" name="Month 12" totalsRowFunction="sum" dataDxfId="211" totalsRowDxfId="210" dataCellStyle="Comma">
      <calculatedColumnFormula array="1">'Input Sheet'!O161 * IFERROR(INDIRECT('Input Sheet'!$AO161 &amp; "_ProductivityImpactPercent"),1)</calculatedColumnFormula>
    </tableColumn>
    <tableColumn id="14" xr3:uid="{00000000-0010-0000-0B00-00000E000000}" name="Month 13" totalsRowFunction="sum" dataDxfId="209" totalsRowDxfId="208" dataCellStyle="Comma">
      <calculatedColumnFormula array="1">'Input Sheet'!P161 * IFERROR(INDIRECT('Input Sheet'!$AO161 &amp; "_ProductivityImpactPercent"),1)</calculatedColumnFormula>
    </tableColumn>
    <tableColumn id="15" xr3:uid="{00000000-0010-0000-0B00-00000F000000}" name="Month 14" totalsRowFunction="sum" dataDxfId="207" totalsRowDxfId="206" dataCellStyle="Comma">
      <calculatedColumnFormula array="1">'Input Sheet'!Q161 * IFERROR(INDIRECT('Input Sheet'!$AO161 &amp; "_ProductivityImpactPercent"),1)</calculatedColumnFormula>
    </tableColumn>
    <tableColumn id="16" xr3:uid="{00000000-0010-0000-0B00-000010000000}" name="Month 15" totalsRowFunction="sum" dataDxfId="205" totalsRowDxfId="204" dataCellStyle="Comma">
      <calculatedColumnFormula array="1">'Input Sheet'!R161 * IFERROR(INDIRECT('Input Sheet'!$AO161 &amp; "_ProductivityImpactPercent"),1)</calculatedColumnFormula>
    </tableColumn>
    <tableColumn id="17" xr3:uid="{00000000-0010-0000-0B00-000011000000}" name="Month 16" totalsRowFunction="sum" dataDxfId="203" totalsRowDxfId="202" dataCellStyle="Comma">
      <calculatedColumnFormula array="1">'Input Sheet'!S161 * IFERROR(INDIRECT('Input Sheet'!$AO161 &amp; "_ProductivityImpactPercent"),1)</calculatedColumnFormula>
    </tableColumn>
    <tableColumn id="18" xr3:uid="{00000000-0010-0000-0B00-000012000000}" name="Month 17" totalsRowFunction="sum" dataDxfId="201" totalsRowDxfId="200" dataCellStyle="Comma">
      <calculatedColumnFormula array="1">'Input Sheet'!T161 * IFERROR(INDIRECT('Input Sheet'!$AO161 &amp; "_ProductivityImpactPercent"),1)</calculatedColumnFormula>
    </tableColumn>
    <tableColumn id="19" xr3:uid="{00000000-0010-0000-0B00-000013000000}" name="Month 18" totalsRowFunction="sum" dataDxfId="199" totalsRowDxfId="198" dataCellStyle="Comma">
      <calculatedColumnFormula array="1">'Input Sheet'!U161 * IFERROR(INDIRECT('Input Sheet'!$AO161 &amp; "_ProductivityImpactPercent"),1)</calculatedColumnFormula>
    </tableColumn>
    <tableColumn id="20" xr3:uid="{00000000-0010-0000-0B00-000014000000}" name="Month 19" totalsRowFunction="sum" dataDxfId="197" totalsRowDxfId="196" dataCellStyle="Comma">
      <calculatedColumnFormula array="1">'Input Sheet'!V161 * IFERROR(INDIRECT('Input Sheet'!$AO161 &amp; "_ProductivityImpactPercent"),1)</calculatedColumnFormula>
    </tableColumn>
    <tableColumn id="21" xr3:uid="{00000000-0010-0000-0B00-000015000000}" name="Month 20" totalsRowFunction="sum" dataDxfId="195" totalsRowDxfId="194" dataCellStyle="Comma">
      <calculatedColumnFormula array="1">'Input Sheet'!W161 * IFERROR(INDIRECT('Input Sheet'!$AO161 &amp; "_ProductivityImpactPercent"),1)</calculatedColumnFormula>
    </tableColumn>
    <tableColumn id="22" xr3:uid="{00000000-0010-0000-0B00-000016000000}" name="Month 21" totalsRowFunction="sum" dataDxfId="193" totalsRowDxfId="192" dataCellStyle="Comma">
      <calculatedColumnFormula array="1">'Input Sheet'!X161 * IFERROR(INDIRECT('Input Sheet'!$AO161 &amp; "_ProductivityImpactPercent"),1)</calculatedColumnFormula>
    </tableColumn>
    <tableColumn id="23" xr3:uid="{00000000-0010-0000-0B00-000017000000}" name="Month 22" totalsRowFunction="sum" dataDxfId="191" totalsRowDxfId="190" dataCellStyle="Comma">
      <calculatedColumnFormula array="1">'Input Sheet'!Y161 * IFERROR(INDIRECT('Input Sheet'!$AO161 &amp; "_ProductivityImpactPercent"),1)</calculatedColumnFormula>
    </tableColumn>
    <tableColumn id="24" xr3:uid="{00000000-0010-0000-0B00-000018000000}" name="Month 23" totalsRowFunction="sum" dataDxfId="189" totalsRowDxfId="188" dataCellStyle="Comma">
      <calculatedColumnFormula array="1">'Input Sheet'!Z161 * IFERROR(INDIRECT('Input Sheet'!$AO161 &amp; "_ProductivityImpactPercent"),1)</calculatedColumnFormula>
    </tableColumn>
    <tableColumn id="25" xr3:uid="{00000000-0010-0000-0B00-000019000000}" name="Month 24" totalsRowFunction="sum" dataDxfId="187" totalsRowDxfId="186" dataCellStyle="Comma">
      <calculatedColumnFormula array="1">'Input Sheet'!AA161 * IFERROR(INDIRECT('Input Sheet'!$AO161 &amp; "_ProductivityImpactPercent"),1)</calculatedColumnFormula>
    </tableColumn>
    <tableColumn id="26" xr3:uid="{00000000-0010-0000-0B00-00001A000000}" name="Month 25" totalsRowFunction="sum" dataDxfId="185" totalsRowDxfId="184" dataCellStyle="Comma">
      <calculatedColumnFormula array="1">'Input Sheet'!AB161 * IFERROR(INDIRECT('Input Sheet'!$AO161 &amp; "_ProductivityImpactPercent"),1)</calculatedColumnFormula>
    </tableColumn>
    <tableColumn id="27" xr3:uid="{00000000-0010-0000-0B00-00001B000000}" name="Month 26" totalsRowFunction="sum" dataDxfId="183" totalsRowDxfId="182" dataCellStyle="Comma">
      <calculatedColumnFormula array="1">'Input Sheet'!AC161 * IFERROR(INDIRECT('Input Sheet'!$AO161 &amp; "_ProductivityImpactPercent"),1)</calculatedColumnFormula>
    </tableColumn>
    <tableColumn id="28" xr3:uid="{00000000-0010-0000-0B00-00001C000000}" name="Month 27" totalsRowFunction="sum" dataDxfId="181" totalsRowDxfId="180" dataCellStyle="Comma">
      <calculatedColumnFormula array="1">'Input Sheet'!AD161 * IFERROR(INDIRECT('Input Sheet'!$AO161 &amp; "_ProductivityImpactPercent"),1)</calculatedColumnFormula>
    </tableColumn>
    <tableColumn id="29" xr3:uid="{00000000-0010-0000-0B00-00001D000000}" name="Month 28" totalsRowFunction="sum" dataDxfId="179" totalsRowDxfId="178" dataCellStyle="Comma">
      <calculatedColumnFormula array="1">'Input Sheet'!AE161 * IFERROR(INDIRECT('Input Sheet'!$AO161 &amp; "_ProductivityImpactPercent"),1)</calculatedColumnFormula>
    </tableColumn>
    <tableColumn id="30" xr3:uid="{00000000-0010-0000-0B00-00001E000000}" name="Month 29" totalsRowFunction="sum" dataDxfId="177" totalsRowDxfId="176" dataCellStyle="Comma">
      <calculatedColumnFormula array="1">'Input Sheet'!AF161 * IFERROR(INDIRECT('Input Sheet'!$AO161 &amp; "_ProductivityImpactPercent"),1)</calculatedColumnFormula>
    </tableColumn>
    <tableColumn id="31" xr3:uid="{00000000-0010-0000-0B00-00001F000000}" name="Month 30" totalsRowFunction="sum" dataDxfId="175" totalsRowDxfId="174" dataCellStyle="Comma">
      <calculatedColumnFormula array="1">'Input Sheet'!AG161 * IFERROR(INDIRECT('Input Sheet'!$AO161 &amp; "_ProductivityImpactPercent"),1)</calculatedColumnFormula>
    </tableColumn>
    <tableColumn id="32" xr3:uid="{00000000-0010-0000-0B00-000020000000}" name="Month 31" totalsRowFunction="sum" dataDxfId="173" totalsRowDxfId="172" dataCellStyle="Comma">
      <calculatedColumnFormula array="1">'Input Sheet'!AH161 * IFERROR(INDIRECT('Input Sheet'!$AO161 &amp; "_ProductivityImpactPercent"),1)</calculatedColumnFormula>
    </tableColumn>
    <tableColumn id="33" xr3:uid="{00000000-0010-0000-0B00-000021000000}" name="Month 32" totalsRowFunction="sum" dataDxfId="171" totalsRowDxfId="170" dataCellStyle="Comma">
      <calculatedColumnFormula array="1">'Input Sheet'!AI161 * IFERROR(INDIRECT('Input Sheet'!$AO161 &amp; "_ProductivityImpactPercent"),1)</calculatedColumnFormula>
    </tableColumn>
    <tableColumn id="34" xr3:uid="{00000000-0010-0000-0B00-000022000000}" name="Month 33" totalsRowFunction="sum" dataDxfId="169" totalsRowDxfId="168" dataCellStyle="Comma">
      <calculatedColumnFormula array="1">'Input Sheet'!AJ161 * IFERROR(INDIRECT('Input Sheet'!$AO161 &amp; "_ProductivityImpactPercent"),1)</calculatedColumnFormula>
    </tableColumn>
    <tableColumn id="35" xr3:uid="{00000000-0010-0000-0B00-000023000000}" name="Month 34" totalsRowFunction="sum" dataDxfId="167" totalsRowDxfId="166" dataCellStyle="Comma">
      <calculatedColumnFormula array="1">'Input Sheet'!AK161 * IFERROR(INDIRECT('Input Sheet'!$AO161 &amp; "_ProductivityImpactPercent"),1)</calculatedColumnFormula>
    </tableColumn>
    <tableColumn id="36" xr3:uid="{00000000-0010-0000-0B00-000024000000}" name="Month 35" totalsRowFunction="sum" dataDxfId="165" totalsRowDxfId="164" dataCellStyle="Comma">
      <calculatedColumnFormula array="1">'Input Sheet'!AL161 * IFERROR(INDIRECT('Input Sheet'!$AO161 &amp; "_ProductivityImpactPercent"),1)</calculatedColumnFormula>
    </tableColumn>
    <tableColumn id="37" xr3:uid="{00000000-0010-0000-0B00-000025000000}" name="Month 36" totalsRowFunction="sum" dataDxfId="163" totalsRowDxfId="162" dataCellStyle="Comma">
      <calculatedColumnFormula array="1">'Input Sheet'!AM161 * IFERROR(INDIRECT('Input Sheet'!$AO161 &amp; "_ProductivityImpactPercent"),1)</calculatedColumnFormula>
    </tableColumn>
  </tableColumns>
  <tableStyleInfo name="Dan Doyon Table Style 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C000000}" name="ProductivityCostTable" displayName="ProductivityCostTable" ref="B94:AM120" totalsRowCount="1" dataDxfId="161">
  <tableColumns count="38">
    <tableColumn id="38" xr3:uid="{00000000-0010-0000-0C00-000026000000}" name="Trade/Discipline" totalsRowLabel="Total" dataDxfId="160" totalsRowDxfId="37" dataCellStyle="Comma">
      <calculatedColumnFormula>IF(ISBLANK('Input Sheet'!$B161),"",'Input Sheet'!$B161)</calculatedColumnFormula>
    </tableColumn>
    <tableColumn id="1" xr3:uid="{00000000-0010-0000-0C00-000001000000}" name="Team Member" dataDxfId="159" totalsRowDxfId="36">
      <calculatedColumnFormula>IF(ISBLANK('Input Sheet'!$C161),"",'Input Sheet'!$C161)</calculatedColumnFormula>
    </tableColumn>
    <tableColumn id="2" xr3:uid="{00000000-0010-0000-0C00-000002000000}" name="Month 01" totalsRowFunction="sum" dataDxfId="73" totalsRowDxfId="35" dataCellStyle="Currency" totalsRowCellStyle="Currency">
      <calculatedColumnFormula array="1">D65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" xr3:uid="{00000000-0010-0000-0C00-000003000000}" name="Month 02" totalsRowFunction="sum" dataDxfId="72" totalsRowDxfId="34" dataCellStyle="Currency" totalsRowCellStyle="Currency">
      <calculatedColumnFormula array="1">E65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4" xr3:uid="{00000000-0010-0000-0C00-000004000000}" name="Month 03" totalsRowFunction="sum" dataDxfId="71" totalsRowDxfId="33" dataCellStyle="Currency" totalsRowCellStyle="Currency">
      <calculatedColumnFormula array="1">F65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5" xr3:uid="{00000000-0010-0000-0C00-000005000000}" name="Month 04" totalsRowFunction="sum" dataDxfId="70" totalsRowDxfId="32" dataCellStyle="Currency" totalsRowCellStyle="Currency">
      <calculatedColumnFormula array="1">G65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6" xr3:uid="{00000000-0010-0000-0C00-000006000000}" name="Month 05" totalsRowFunction="sum" dataDxfId="69" totalsRowDxfId="31" dataCellStyle="Currency" totalsRowCellStyle="Currency">
      <calculatedColumnFormula array="1">H65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7" xr3:uid="{00000000-0010-0000-0C00-000007000000}" name="Month 06" totalsRowFunction="sum" dataDxfId="68" totalsRowDxfId="30" dataCellStyle="Currency" totalsRowCellStyle="Currency">
      <calculatedColumnFormula array="1">I65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8" xr3:uid="{00000000-0010-0000-0C00-000008000000}" name="Month 07" totalsRowFunction="sum" dataDxfId="67" totalsRowDxfId="29" dataCellStyle="Currency" totalsRowCellStyle="Currency">
      <calculatedColumnFormula array="1">J65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9" xr3:uid="{00000000-0010-0000-0C00-000009000000}" name="Month 08" totalsRowFunction="sum" dataDxfId="66" totalsRowDxfId="28" dataCellStyle="Currency" totalsRowCellStyle="Currency">
      <calculatedColumnFormula array="1">K65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0" xr3:uid="{00000000-0010-0000-0C00-00000A000000}" name="Month 09" totalsRowFunction="sum" dataDxfId="65" totalsRowDxfId="27" dataCellStyle="Currency" totalsRowCellStyle="Currency">
      <calculatedColumnFormula array="1">L65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1" xr3:uid="{00000000-0010-0000-0C00-00000B000000}" name="Month 10" totalsRowFunction="sum" dataDxfId="64" totalsRowDxfId="26" dataCellStyle="Currency" totalsRowCellStyle="Currency">
      <calculatedColumnFormula array="1">M65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2" xr3:uid="{00000000-0010-0000-0C00-00000C000000}" name="Month 11" totalsRowFunction="sum" dataDxfId="63" totalsRowDxfId="25" dataCellStyle="Currency" totalsRowCellStyle="Currency">
      <calculatedColumnFormula array="1">N65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3" xr3:uid="{00000000-0010-0000-0C00-00000D000000}" name="Month 12" totalsRowFunction="sum" dataDxfId="62" totalsRowDxfId="24" dataCellStyle="Currency" totalsRowCellStyle="Currency">
      <calculatedColumnFormula array="1">O65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4" xr3:uid="{00000000-0010-0000-0C00-00000E000000}" name="Month 13" totalsRowFunction="sum" dataDxfId="61" totalsRowDxfId="23" dataCellStyle="Currency" totalsRowCellStyle="Currency">
      <calculatedColumnFormula array="1">P65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5" xr3:uid="{00000000-0010-0000-0C00-00000F000000}" name="Month 14" totalsRowFunction="sum" dataDxfId="60" totalsRowDxfId="22" dataCellStyle="Currency" totalsRowCellStyle="Currency">
      <calculatedColumnFormula array="1">Q65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6" xr3:uid="{00000000-0010-0000-0C00-000010000000}" name="Month 15" totalsRowFunction="sum" dataDxfId="59" totalsRowDxfId="21" dataCellStyle="Currency" totalsRowCellStyle="Currency">
      <calculatedColumnFormula array="1">R65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7" xr3:uid="{00000000-0010-0000-0C00-000011000000}" name="Month 16" totalsRowFunction="sum" dataDxfId="58" totalsRowDxfId="20" dataCellStyle="Currency" totalsRowCellStyle="Currency">
      <calculatedColumnFormula array="1">S65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8" xr3:uid="{00000000-0010-0000-0C00-000012000000}" name="Month 17" totalsRowFunction="sum" dataDxfId="57" totalsRowDxfId="19" dataCellStyle="Currency" totalsRowCellStyle="Currency">
      <calculatedColumnFormula array="1">T65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19" xr3:uid="{00000000-0010-0000-0C00-000013000000}" name="Month 18" totalsRowFunction="sum" dataDxfId="56" totalsRowDxfId="18" dataCellStyle="Currency" totalsRowCellStyle="Currency">
      <calculatedColumnFormula array="1">U65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0" xr3:uid="{00000000-0010-0000-0C00-000014000000}" name="Month 19" totalsRowFunction="sum" dataDxfId="55" totalsRowDxfId="17" dataCellStyle="Currency" totalsRowCellStyle="Currency">
      <calculatedColumnFormula array="1">V65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1" xr3:uid="{00000000-0010-0000-0C00-000015000000}" name="Month 20" totalsRowFunction="sum" dataDxfId="54" totalsRowDxfId="16" dataCellStyle="Currency" totalsRowCellStyle="Currency">
      <calculatedColumnFormula array="1">W65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2" xr3:uid="{00000000-0010-0000-0C00-000016000000}" name="Month 21" totalsRowFunction="sum" dataDxfId="53" totalsRowDxfId="15" dataCellStyle="Currency" totalsRowCellStyle="Currency">
      <calculatedColumnFormula array="1">X65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3" xr3:uid="{00000000-0010-0000-0C00-000017000000}" name="Month 22" totalsRowFunction="sum" dataDxfId="52" totalsRowDxfId="14" dataCellStyle="Currency" totalsRowCellStyle="Currency">
      <calculatedColumnFormula array="1">Y65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4" xr3:uid="{00000000-0010-0000-0C00-000018000000}" name="Month 23" totalsRowFunction="sum" dataDxfId="51" totalsRowDxfId="13" dataCellStyle="Currency" totalsRowCellStyle="Currency">
      <calculatedColumnFormula array="1">Z65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5" xr3:uid="{00000000-0010-0000-0C00-000019000000}" name="Month 24" totalsRowFunction="sum" dataDxfId="50" totalsRowDxfId="12" dataCellStyle="Currency" totalsRowCellStyle="Currency">
      <calculatedColumnFormula array="1">AA65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6" xr3:uid="{00000000-0010-0000-0C00-00001A000000}" name="Month 25" totalsRowFunction="sum" dataDxfId="49" totalsRowDxfId="11" dataCellStyle="Currency" totalsRowCellStyle="Currency">
      <calculatedColumnFormula array="1">AB65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7" xr3:uid="{00000000-0010-0000-0C00-00001B000000}" name="Month 26" totalsRowFunction="sum" dataDxfId="48" totalsRowDxfId="10" dataCellStyle="Currency" totalsRowCellStyle="Currency">
      <calculatedColumnFormula array="1">AC65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8" xr3:uid="{00000000-0010-0000-0C00-00001C000000}" name="Month 27" totalsRowFunction="sum" dataDxfId="47" totalsRowDxfId="9" dataCellStyle="Currency" totalsRowCellStyle="Currency">
      <calculatedColumnFormula array="1">AD65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29" xr3:uid="{00000000-0010-0000-0C00-00001D000000}" name="Month 28" totalsRowFunction="sum" dataDxfId="46" totalsRowDxfId="8" dataCellStyle="Currency" totalsRowCellStyle="Currency">
      <calculatedColumnFormula array="1">AE65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0" xr3:uid="{00000000-0010-0000-0C00-00001E000000}" name="Month 29" totalsRowFunction="sum" dataDxfId="45" totalsRowDxfId="7" dataCellStyle="Currency" totalsRowCellStyle="Currency">
      <calculatedColumnFormula array="1">AF65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1" xr3:uid="{00000000-0010-0000-0C00-00001F000000}" name="Month 30" totalsRowFunction="sum" dataDxfId="44" totalsRowDxfId="6" dataCellStyle="Currency" totalsRowCellStyle="Currency">
      <calculatedColumnFormula array="1">AG65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2" xr3:uid="{00000000-0010-0000-0C00-000020000000}" name="Month 31" totalsRowFunction="sum" dataDxfId="43" totalsRowDxfId="5" dataCellStyle="Currency" totalsRowCellStyle="Currency">
      <calculatedColumnFormula array="1">AH65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3" xr3:uid="{00000000-0010-0000-0C00-000021000000}" name="Month 32" totalsRowFunction="sum" dataDxfId="42" totalsRowDxfId="4" dataCellStyle="Currency" totalsRowCellStyle="Currency">
      <calculatedColumnFormula array="1">AI65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4" xr3:uid="{00000000-0010-0000-0C00-000022000000}" name="Month 33" totalsRowFunction="sum" dataDxfId="41" totalsRowDxfId="3" dataCellStyle="Currency" totalsRowCellStyle="Currency">
      <calculatedColumnFormula array="1">AJ65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5" xr3:uid="{00000000-0010-0000-0C00-000023000000}" name="Month 34" totalsRowFunction="sum" dataDxfId="40" totalsRowDxfId="2" dataCellStyle="Currency" totalsRowCellStyle="Currency">
      <calculatedColumnFormula array="1">AK65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6" xr3:uid="{00000000-0010-0000-0C00-000024000000}" name="Month 35" totalsRowFunction="sum" dataDxfId="39" totalsRowDxfId="1" dataCellStyle="Currency" totalsRowCellStyle="Currency">
      <calculatedColumnFormula array="1">AL65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  <tableColumn id="37" xr3:uid="{00000000-0010-0000-0C00-000025000000}" name="Month 36" totalsRowFunction="sum" dataDxfId="38" totalsRowDxfId="0" dataCellStyle="Currency" totalsRowCellStyle="Currency">
      <calculatedColumnFormula array="1">AM65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calculatedColumnFormula>
    </tableColumn>
  </tableColumns>
  <tableStyleInfo name="Dan Doyon Table Style 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EquipmentMaterialsDisposablesSubcontractsCostTable" displayName="EquipmentMaterialsDisposablesSubcontractsCostTable" ref="B125:AM146" totalsRowCount="1" headerRowDxfId="158" dataDxfId="157">
  <tableColumns count="38">
    <tableColumn id="38" xr3:uid="{00000000-0010-0000-0D00-000026000000}" name="  " totalsRowLabel="Total" dataDxfId="156" totalsRowDxfId="155" dataCellStyle="Currency">
      <calculatedColumnFormula>'Input Sheet'!B190</calculatedColumnFormula>
    </tableColumn>
    <tableColumn id="1" xr3:uid="{00000000-0010-0000-0D00-000001000000}" name=" " dataDxfId="154" dataCellStyle="Currency">
      <calculatedColumnFormula>'Input Sheet'!C190</calculatedColumnFormula>
    </tableColumn>
    <tableColumn id="2" xr3:uid="{00000000-0010-0000-0D00-000002000000}" name="Month 01" totalsRowFunction="sum" dataDxfId="153" totalsRowDxfId="152" dataCellStyle="Currency"/>
    <tableColumn id="3" xr3:uid="{00000000-0010-0000-0D00-000003000000}" name="Month 02" totalsRowFunction="sum" dataDxfId="151" totalsRowDxfId="150" dataCellStyle="Currency"/>
    <tableColumn id="4" xr3:uid="{00000000-0010-0000-0D00-000004000000}" name="Month 03" totalsRowFunction="sum" dataDxfId="149" totalsRowDxfId="148" dataCellStyle="Currency"/>
    <tableColumn id="5" xr3:uid="{00000000-0010-0000-0D00-000005000000}" name="Month 04" totalsRowFunction="sum" dataDxfId="147" totalsRowDxfId="146" dataCellStyle="Currency"/>
    <tableColumn id="6" xr3:uid="{00000000-0010-0000-0D00-000006000000}" name="Month 05" totalsRowFunction="sum" dataDxfId="145" totalsRowDxfId="144" dataCellStyle="Currency"/>
    <tableColumn id="7" xr3:uid="{00000000-0010-0000-0D00-000007000000}" name="Month 06" totalsRowFunction="sum" dataDxfId="143" totalsRowDxfId="142" dataCellStyle="Currency"/>
    <tableColumn id="8" xr3:uid="{00000000-0010-0000-0D00-000008000000}" name="Month 07" totalsRowFunction="sum" dataDxfId="141" totalsRowDxfId="140" dataCellStyle="Currency"/>
    <tableColumn id="9" xr3:uid="{00000000-0010-0000-0D00-000009000000}" name="Month 08" totalsRowFunction="sum" dataDxfId="139" totalsRowDxfId="138" dataCellStyle="Currency"/>
    <tableColumn id="10" xr3:uid="{00000000-0010-0000-0D00-00000A000000}" name="Month 09" totalsRowFunction="sum" dataDxfId="137" totalsRowDxfId="136" dataCellStyle="Currency"/>
    <tableColumn id="11" xr3:uid="{00000000-0010-0000-0D00-00000B000000}" name="Month 10" totalsRowFunction="sum" dataDxfId="135" totalsRowDxfId="134" dataCellStyle="Currency"/>
    <tableColumn id="12" xr3:uid="{00000000-0010-0000-0D00-00000C000000}" name="Month 11" totalsRowFunction="sum" dataDxfId="133" totalsRowDxfId="132" dataCellStyle="Currency"/>
    <tableColumn id="13" xr3:uid="{00000000-0010-0000-0D00-00000D000000}" name="Month 12" totalsRowFunction="sum" dataDxfId="131" totalsRowDxfId="130" dataCellStyle="Currency"/>
    <tableColumn id="14" xr3:uid="{00000000-0010-0000-0D00-00000E000000}" name="Month 13" totalsRowFunction="sum" dataDxfId="129" totalsRowDxfId="128" dataCellStyle="Currency"/>
    <tableColumn id="15" xr3:uid="{00000000-0010-0000-0D00-00000F000000}" name="Month 14" totalsRowFunction="sum" dataDxfId="127" totalsRowDxfId="126" dataCellStyle="Currency"/>
    <tableColumn id="16" xr3:uid="{00000000-0010-0000-0D00-000010000000}" name="Month 15" totalsRowFunction="sum" dataDxfId="125" totalsRowDxfId="124" dataCellStyle="Currency"/>
    <tableColumn id="17" xr3:uid="{00000000-0010-0000-0D00-000011000000}" name="Month 16" totalsRowFunction="sum" dataDxfId="123" totalsRowDxfId="122" dataCellStyle="Currency"/>
    <tableColumn id="18" xr3:uid="{00000000-0010-0000-0D00-000012000000}" name="Month 17" totalsRowFunction="sum" dataDxfId="121" totalsRowDxfId="120" dataCellStyle="Currency"/>
    <tableColumn id="19" xr3:uid="{00000000-0010-0000-0D00-000013000000}" name="Month 18" totalsRowFunction="sum" dataDxfId="119" totalsRowDxfId="118" dataCellStyle="Currency"/>
    <tableColumn id="20" xr3:uid="{00000000-0010-0000-0D00-000014000000}" name="Month 19" totalsRowFunction="sum" dataDxfId="117" totalsRowDxfId="116" dataCellStyle="Currency"/>
    <tableColumn id="21" xr3:uid="{00000000-0010-0000-0D00-000015000000}" name="Month 20" totalsRowFunction="sum" dataDxfId="115" totalsRowDxfId="114" dataCellStyle="Currency"/>
    <tableColumn id="22" xr3:uid="{00000000-0010-0000-0D00-000016000000}" name="Month 21" totalsRowFunction="sum" dataDxfId="113" totalsRowDxfId="112" dataCellStyle="Currency"/>
    <tableColumn id="23" xr3:uid="{00000000-0010-0000-0D00-000017000000}" name="Month 22" totalsRowFunction="sum" dataDxfId="111" totalsRowDxfId="110" dataCellStyle="Currency"/>
    <tableColumn id="24" xr3:uid="{00000000-0010-0000-0D00-000018000000}" name="Month 23" totalsRowFunction="sum" dataDxfId="109" totalsRowDxfId="108" dataCellStyle="Currency"/>
    <tableColumn id="25" xr3:uid="{00000000-0010-0000-0D00-000019000000}" name="Month 24" totalsRowFunction="sum" dataDxfId="107" totalsRowDxfId="106" dataCellStyle="Currency"/>
    <tableColumn id="26" xr3:uid="{00000000-0010-0000-0D00-00001A000000}" name="Month 25" totalsRowFunction="sum" dataDxfId="105" totalsRowDxfId="104" dataCellStyle="Currency"/>
    <tableColumn id="27" xr3:uid="{00000000-0010-0000-0D00-00001B000000}" name="Month 26" totalsRowFunction="sum" dataDxfId="103" totalsRowDxfId="102" dataCellStyle="Currency"/>
    <tableColumn id="28" xr3:uid="{00000000-0010-0000-0D00-00001C000000}" name="Month 27" totalsRowFunction="sum" dataDxfId="101" totalsRowDxfId="100" dataCellStyle="Currency"/>
    <tableColumn id="29" xr3:uid="{00000000-0010-0000-0D00-00001D000000}" name="Month 28" totalsRowFunction="sum" dataDxfId="99" totalsRowDxfId="98" dataCellStyle="Currency"/>
    <tableColumn id="30" xr3:uid="{00000000-0010-0000-0D00-00001E000000}" name="Month 29" totalsRowFunction="sum" dataDxfId="97" totalsRowDxfId="96" dataCellStyle="Currency"/>
    <tableColumn id="31" xr3:uid="{00000000-0010-0000-0D00-00001F000000}" name="Month 30" totalsRowFunction="sum" dataDxfId="95" totalsRowDxfId="94" dataCellStyle="Currency"/>
    <tableColumn id="32" xr3:uid="{00000000-0010-0000-0D00-000020000000}" name="Month 31" totalsRowFunction="sum" dataDxfId="93" totalsRowDxfId="92" dataCellStyle="Currency"/>
    <tableColumn id="33" xr3:uid="{00000000-0010-0000-0D00-000021000000}" name="Month 32" totalsRowFunction="sum" dataDxfId="91" totalsRowDxfId="90" dataCellStyle="Currency"/>
    <tableColumn id="34" xr3:uid="{00000000-0010-0000-0D00-000022000000}" name="Month 33" totalsRowFunction="sum" dataDxfId="89" totalsRowDxfId="88" dataCellStyle="Currency"/>
    <tableColumn id="35" xr3:uid="{00000000-0010-0000-0D00-000023000000}" name="Month 34" totalsRowFunction="sum" dataDxfId="87" totalsRowDxfId="86" dataCellStyle="Currency"/>
    <tableColumn id="36" xr3:uid="{00000000-0010-0000-0D00-000024000000}" name="Month 35" totalsRowFunction="sum" dataDxfId="85" totalsRowDxfId="84" dataCellStyle="Currency"/>
    <tableColumn id="37" xr3:uid="{00000000-0010-0000-0D00-000025000000}" name="Month 36" totalsRowFunction="sum" dataDxfId="83" totalsRowDxfId="82" dataCellStyle="Currency"/>
  </tableColumns>
  <tableStyleInfo name="Dan Doyon Table Style 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E000000}" name="Table14" displayName="Table14" ref="B8:C39" totalsRowCount="1" headerRowDxfId="81" dataDxfId="80" totalsRowDxfId="79" totalsRowBorderDxfId="78">
  <tableColumns count="2">
    <tableColumn id="1" xr3:uid="{00000000-0010-0000-0E00-000001000000}" name="Change Order Area" totalsRowLabel="Total" dataDxfId="77" totalsRowDxfId="76"/>
    <tableColumn id="2" xr3:uid="{00000000-0010-0000-0E00-000002000000}" name="Impact Amount" totalsRowFunction="custom" dataDxfId="75" totalsRowDxfId="74">
      <totalsRowFormula>SUM(C13,C19,C25,C31,C37)</totalsRowFormula>
    </tableColumn>
  </tableColumns>
  <tableStyleInfo name="Dan Doyon 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210"/>
  <sheetViews>
    <sheetView showGridLines="0" zoomScaleNormal="100" zoomScaleSheetLayoutView="100" workbookViewId="0"/>
  </sheetViews>
  <sheetFormatPr defaultColWidth="8.796875" defaultRowHeight="14.25" x14ac:dyDescent="0.45"/>
  <cols>
    <col min="1" max="1" width="0.796875" style="44" customWidth="1"/>
    <col min="2" max="2" width="27.19921875" style="44" customWidth="1"/>
    <col min="3" max="3" width="18.53125" style="44" customWidth="1"/>
    <col min="4" max="39" width="15.19921875" style="44" customWidth="1"/>
    <col min="40" max="40" width="32.796875" style="44" bestFit="1" customWidth="1"/>
    <col min="41" max="41" width="14.19921875" style="44" bestFit="1" customWidth="1"/>
    <col min="42" max="16384" width="8.796875" style="44"/>
  </cols>
  <sheetData>
    <row r="1" spans="2:12" x14ac:dyDescent="0.45">
      <c r="B1" s="78" t="s">
        <v>66</v>
      </c>
    </row>
    <row r="2" spans="2:12" ht="14.25" customHeight="1" x14ac:dyDescent="0.45">
      <c r="B2" s="78"/>
      <c r="C2" s="45" t="s">
        <v>63</v>
      </c>
      <c r="D2" s="17" t="s">
        <v>62</v>
      </c>
    </row>
    <row r="3" spans="2:12" x14ac:dyDescent="0.45">
      <c r="B3" s="78"/>
    </row>
    <row r="4" spans="2:12" ht="28.5" x14ac:dyDescent="0.45">
      <c r="B4" s="46" t="s">
        <v>87</v>
      </c>
      <c r="C4" s="46" t="s">
        <v>8</v>
      </c>
      <c r="D4" s="46" t="s">
        <v>2</v>
      </c>
      <c r="E4" s="46" t="s">
        <v>75</v>
      </c>
      <c r="F4" s="46" t="s">
        <v>61</v>
      </c>
      <c r="G4" s="46" t="s">
        <v>47</v>
      </c>
      <c r="H4" s="46" t="s">
        <v>48</v>
      </c>
      <c r="I4" s="46" t="s">
        <v>4</v>
      </c>
      <c r="J4" s="46" t="s">
        <v>51</v>
      </c>
      <c r="K4" s="47"/>
      <c r="L4" s="47"/>
    </row>
    <row r="5" spans="2:12" x14ac:dyDescent="0.45">
      <c r="B5" s="19" t="s">
        <v>82</v>
      </c>
      <c r="C5" s="13">
        <v>43952</v>
      </c>
      <c r="D5" s="12">
        <v>0.1</v>
      </c>
      <c r="E5" s="12">
        <v>0.11</v>
      </c>
      <c r="F5" s="12">
        <v>0.18</v>
      </c>
      <c r="G5" s="12">
        <v>0.1</v>
      </c>
      <c r="H5" s="12">
        <v>0.03</v>
      </c>
      <c r="I5" s="48">
        <v>8.6999999999999994E-2</v>
      </c>
      <c r="J5" s="19">
        <v>9.1999999999999998E-2</v>
      </c>
      <c r="K5" s="49" t="s">
        <v>91</v>
      </c>
      <c r="L5" s="47" t="s">
        <v>96</v>
      </c>
    </row>
    <row r="6" spans="2:12" x14ac:dyDescent="0.45">
      <c r="B6" s="19" t="s">
        <v>83</v>
      </c>
      <c r="C6" s="32">
        <f>HVACSheetMetal_StartDate</f>
        <v>43952</v>
      </c>
      <c r="D6" s="12">
        <v>0.1</v>
      </c>
      <c r="E6" s="12">
        <v>0.11</v>
      </c>
      <c r="F6" s="12">
        <v>0.18</v>
      </c>
      <c r="G6" s="12">
        <v>0.1</v>
      </c>
      <c r="H6" s="12">
        <v>0.03</v>
      </c>
      <c r="I6" s="48">
        <v>8.6999999999999994E-2</v>
      </c>
      <c r="J6" s="19">
        <v>9.1999999999999998E-2</v>
      </c>
      <c r="K6" s="49" t="s">
        <v>92</v>
      </c>
      <c r="L6" s="47" t="s">
        <v>83</v>
      </c>
    </row>
    <row r="7" spans="2:12" x14ac:dyDescent="0.45">
      <c r="B7" s="19" t="s">
        <v>84</v>
      </c>
      <c r="C7" s="32">
        <f>HVACSheetMetal_StartDate</f>
        <v>43952</v>
      </c>
      <c r="D7" s="12">
        <v>0.1</v>
      </c>
      <c r="E7" s="12">
        <v>0.11</v>
      </c>
      <c r="F7" s="12">
        <v>0.18</v>
      </c>
      <c r="G7" s="12">
        <v>0.1</v>
      </c>
      <c r="H7" s="12">
        <v>0.03</v>
      </c>
      <c r="I7" s="48">
        <v>8.6999999999999994E-2</v>
      </c>
      <c r="J7" s="19">
        <v>9.1999999999999998E-2</v>
      </c>
      <c r="K7" s="49" t="s">
        <v>93</v>
      </c>
      <c r="L7" s="47" t="s">
        <v>84</v>
      </c>
    </row>
    <row r="8" spans="2:12" x14ac:dyDescent="0.45">
      <c r="B8" s="13" t="s">
        <v>85</v>
      </c>
      <c r="C8" s="32">
        <f>HVACSheetMetal_StartDate</f>
        <v>43952</v>
      </c>
      <c r="D8" s="12">
        <v>0.1</v>
      </c>
      <c r="E8" s="12">
        <v>0.11</v>
      </c>
      <c r="F8" s="12">
        <v>0.18</v>
      </c>
      <c r="G8" s="12">
        <v>0.1</v>
      </c>
      <c r="H8" s="12">
        <v>0.03</v>
      </c>
      <c r="I8" s="48">
        <v>8.6999999999999994E-2</v>
      </c>
      <c r="J8" s="19">
        <v>9.1999999999999998E-2</v>
      </c>
      <c r="K8" s="49" t="s">
        <v>94</v>
      </c>
      <c r="L8" s="47" t="s">
        <v>85</v>
      </c>
    </row>
    <row r="9" spans="2:12" x14ac:dyDescent="0.45">
      <c r="B9" s="13" t="s">
        <v>86</v>
      </c>
      <c r="C9" s="32">
        <f>HVACSheetMetal_StartDate</f>
        <v>43952</v>
      </c>
      <c r="D9" s="12">
        <v>0.1</v>
      </c>
      <c r="E9" s="12">
        <v>0.11</v>
      </c>
      <c r="F9" s="12">
        <v>0.18</v>
      </c>
      <c r="G9" s="12">
        <v>0.1</v>
      </c>
      <c r="H9" s="12">
        <v>0.03</v>
      </c>
      <c r="I9" s="48">
        <v>8.6999999999999994E-2</v>
      </c>
      <c r="J9" s="19">
        <v>9.1999999999999998E-2</v>
      </c>
      <c r="K9" s="49" t="s">
        <v>95</v>
      </c>
      <c r="L9" s="47" t="s">
        <v>86</v>
      </c>
    </row>
    <row r="10" spans="2:12" s="50" customFormat="1" x14ac:dyDescent="0.45">
      <c r="B10" s="19"/>
      <c r="C10" s="32"/>
      <c r="D10" s="48"/>
      <c r="E10" s="19"/>
      <c r="F10" s="19"/>
      <c r="G10" s="19"/>
      <c r="H10" s="19"/>
      <c r="I10" s="19"/>
      <c r="J10" s="19"/>
    </row>
    <row r="11" spans="2:12" s="50" customFormat="1" ht="14.65" thickBot="1" x14ac:dyDescent="0.5">
      <c r="B11" s="19" t="s">
        <v>62</v>
      </c>
      <c r="C11" s="32" t="s">
        <v>68</v>
      </c>
      <c r="D11" s="48"/>
      <c r="E11" s="82" t="s">
        <v>64</v>
      </c>
      <c r="F11" s="83"/>
      <c r="G11" s="83"/>
      <c r="H11" s="84"/>
      <c r="I11" s="51" t="s">
        <v>68</v>
      </c>
      <c r="J11" s="19"/>
    </row>
    <row r="12" spans="2:12" s="50" customFormat="1" x14ac:dyDescent="0.45">
      <c r="B12" s="52" t="s">
        <v>65</v>
      </c>
      <c r="C12" s="18">
        <v>0.02</v>
      </c>
      <c r="D12" s="48"/>
      <c r="E12" s="85" t="s">
        <v>69</v>
      </c>
      <c r="F12" s="86"/>
      <c r="G12" s="86"/>
      <c r="H12" s="87"/>
      <c r="I12" s="28">
        <v>2.8000000000000001E-2</v>
      </c>
      <c r="J12" s="19"/>
    </row>
    <row r="13" spans="2:12" s="50" customFormat="1" x14ac:dyDescent="0.45">
      <c r="B13" s="52" t="s">
        <v>67</v>
      </c>
      <c r="C13" s="18">
        <v>0.08</v>
      </c>
      <c r="D13" s="48"/>
      <c r="E13" s="88" t="s">
        <v>70</v>
      </c>
      <c r="F13" s="89"/>
      <c r="G13" s="89"/>
      <c r="H13" s="90"/>
      <c r="I13" s="29">
        <v>0.03</v>
      </c>
      <c r="J13" s="19"/>
    </row>
    <row r="14" spans="2:12" s="50" customFormat="1" x14ac:dyDescent="0.45">
      <c r="D14" s="48"/>
      <c r="E14" s="91" t="s">
        <v>71</v>
      </c>
      <c r="F14" s="92"/>
      <c r="G14" s="92"/>
      <c r="H14" s="93"/>
      <c r="I14" s="29">
        <v>1.2500000000000001E-2</v>
      </c>
      <c r="J14" s="19"/>
    </row>
    <row r="15" spans="2:12" s="50" customFormat="1" x14ac:dyDescent="0.45">
      <c r="D15" s="48"/>
      <c r="E15" s="91" t="s">
        <v>72</v>
      </c>
      <c r="F15" s="92"/>
      <c r="G15" s="92"/>
      <c r="H15" s="93"/>
      <c r="I15" s="29">
        <v>2.5000000000000001E-2</v>
      </c>
      <c r="J15" s="19"/>
    </row>
    <row r="16" spans="2:12" s="50" customFormat="1" x14ac:dyDescent="0.45">
      <c r="D16" s="48"/>
      <c r="E16" s="91" t="s">
        <v>73</v>
      </c>
      <c r="F16" s="92"/>
      <c r="G16" s="92"/>
      <c r="H16" s="93"/>
      <c r="I16" s="29">
        <v>1.2500000000000001E-2</v>
      </c>
      <c r="J16" s="19"/>
    </row>
    <row r="17" spans="2:10" s="50" customFormat="1" x14ac:dyDescent="0.45">
      <c r="D17" s="48"/>
      <c r="E17" s="79" t="s">
        <v>74</v>
      </c>
      <c r="F17" s="80"/>
      <c r="G17" s="80"/>
      <c r="H17" s="81"/>
      <c r="I17" s="27">
        <v>1.7999999999999999E-2</v>
      </c>
      <c r="J17" s="19"/>
    </row>
    <row r="18" spans="2:10" s="50" customFormat="1" x14ac:dyDescent="0.45">
      <c r="D18" s="48"/>
      <c r="J18" s="19"/>
    </row>
    <row r="19" spans="2:10" s="50" customFormat="1" ht="16.899999999999999" x14ac:dyDescent="0.5">
      <c r="B19" s="74" t="str">
        <f>$B$5</f>
        <v>HVAC and Sheet Metal</v>
      </c>
      <c r="C19" s="75"/>
      <c r="D19" s="75"/>
      <c r="E19" s="75"/>
      <c r="F19" s="75"/>
      <c r="G19" s="75"/>
      <c r="H19" s="75"/>
      <c r="I19" s="76"/>
    </row>
    <row r="20" spans="2:10" ht="42.75" x14ac:dyDescent="0.45">
      <c r="B20" s="53" t="s">
        <v>90</v>
      </c>
      <c r="C20" s="46" t="s">
        <v>0</v>
      </c>
      <c r="D20" s="46" t="s">
        <v>5</v>
      </c>
      <c r="E20" s="46" t="s">
        <v>6</v>
      </c>
      <c r="F20" s="46" t="s">
        <v>60</v>
      </c>
      <c r="G20" s="46" t="s">
        <v>49</v>
      </c>
      <c r="H20" s="46" t="s">
        <v>50</v>
      </c>
      <c r="I20" s="46" t="s">
        <v>1</v>
      </c>
    </row>
    <row r="21" spans="2:10" x14ac:dyDescent="0.45">
      <c r="B21" s="14" t="s">
        <v>97</v>
      </c>
      <c r="C21" s="15">
        <v>60</v>
      </c>
      <c r="D21" s="54" cm="1">
        <f t="array" ref="D21">HVACSheetMetalTable[[#This Row],[Base Hourly Rate]] * HVACSheetMetal_OverheadPercent</f>
        <v>6</v>
      </c>
      <c r="E21" s="54" cm="1">
        <f t="array" ref="E21">HVACSheetMetalTable[[#This Row],[Base Hourly Rate]] * HVACSheetMetal_PTIPercent</f>
        <v>6.6</v>
      </c>
      <c r="F21" s="54" cm="1">
        <f t="array" ref="F21">HVACSheetMetalTable[[#This Row],[Base Hourly Rate]] * HVACSheetMetal_BenefitsPercent</f>
        <v>10.799999999999999</v>
      </c>
      <c r="G21" s="54" cm="1">
        <f t="array" ref="G21">SUM(HVACSheetMetalTable[[#This Row],[Base Hourly Rate]:[Fringe Hourly Rate]]) * HVACSheetMetal_ProfitPercent</f>
        <v>8.34</v>
      </c>
      <c r="H21" s="54" cm="1">
        <f t="array" ref="H21">SUM(HVACSheetMetalTable[[#This Row],[Base Hourly Rate]:[Profit Hourly Rate]]) * HVACSheetMetal_BondPercent</f>
        <v>2.7521999999999998</v>
      </c>
      <c r="I21" s="54">
        <f>SUM(HVACSheetMetalTable[[#This Row],[Base Hourly Rate]:[Bond Hourly Rate]])</f>
        <v>94.492199999999997</v>
      </c>
    </row>
    <row r="22" spans="2:10" x14ac:dyDescent="0.45">
      <c r="B22" s="14" t="s">
        <v>98</v>
      </c>
      <c r="C22" s="15">
        <v>45</v>
      </c>
      <c r="D22" s="54" cm="1">
        <f t="array" ref="D22">HVACSheetMetalTable[[#This Row],[Base Hourly Rate]] * HVACSheetMetal_OverheadPercent</f>
        <v>4.5</v>
      </c>
      <c r="E22" s="54" cm="1">
        <f t="array" ref="E22">HVACSheetMetalTable[[#This Row],[Base Hourly Rate]] * HVACSheetMetal_PTIPercent</f>
        <v>4.95</v>
      </c>
      <c r="F22" s="54" cm="1">
        <f t="array" ref="F22">HVACSheetMetalTable[[#This Row],[Base Hourly Rate]] * HVACSheetMetal_BenefitsPercent</f>
        <v>8.1</v>
      </c>
      <c r="G22" s="54" cm="1">
        <f t="array" ref="G22">SUM(HVACSheetMetalTable[[#This Row],[Base Hourly Rate]:[Fringe Hourly Rate]]) * HVACSheetMetal_ProfitPercent</f>
        <v>6.2550000000000008</v>
      </c>
      <c r="H22" s="54" cm="1">
        <f t="array" ref="H22">SUM(HVACSheetMetalTable[[#This Row],[Base Hourly Rate]:[Profit Hourly Rate]]) * HVACSheetMetal_BondPercent</f>
        <v>2.0641500000000002</v>
      </c>
      <c r="I22" s="54">
        <f>SUM(HVACSheetMetalTable[[#This Row],[Base Hourly Rate]:[Bond Hourly Rate]])</f>
        <v>70.869150000000005</v>
      </c>
    </row>
    <row r="23" spans="2:10" x14ac:dyDescent="0.45">
      <c r="B23" s="14"/>
      <c r="C23" s="15"/>
      <c r="D23" s="54" cm="1">
        <f t="array" ref="D23">HVACSheetMetalTable[[#This Row],[Base Hourly Rate]] * HVACSheetMetal_OverheadPercent</f>
        <v>0</v>
      </c>
      <c r="E23" s="54" cm="1">
        <f t="array" ref="E23">HVACSheetMetalTable[[#This Row],[Base Hourly Rate]] * HVACSheetMetal_PTIPercent</f>
        <v>0</v>
      </c>
      <c r="F23" s="54" cm="1">
        <f t="array" ref="F23">HVACSheetMetalTable[[#This Row],[Base Hourly Rate]] * HVACSheetMetal_BenefitsPercent</f>
        <v>0</v>
      </c>
      <c r="G23" s="54" cm="1">
        <f t="array" ref="G23">SUM(HVACSheetMetalTable[[#This Row],[Base Hourly Rate]:[Fringe Hourly Rate]]) * HVACSheetMetal_ProfitPercent</f>
        <v>0</v>
      </c>
      <c r="H23" s="54" cm="1">
        <f t="array" ref="H23">SUM(HVACSheetMetalTable[[#This Row],[Base Hourly Rate]:[Profit Hourly Rate]]) * HVACSheetMetal_BondPercent</f>
        <v>0</v>
      </c>
      <c r="I23" s="54">
        <f>SUM(HVACSheetMetalTable[[#This Row],[Base Hourly Rate]:[Bond Hourly Rate]])</f>
        <v>0</v>
      </c>
    </row>
    <row r="24" spans="2:10" x14ac:dyDescent="0.45">
      <c r="B24" s="14"/>
      <c r="C24" s="15"/>
      <c r="D24" s="54" cm="1">
        <f t="array" ref="D24">HVACSheetMetalTable[[#This Row],[Base Hourly Rate]] * HVACSheetMetal_OverheadPercent</f>
        <v>0</v>
      </c>
      <c r="E24" s="54" cm="1">
        <f t="array" ref="E24">HVACSheetMetalTable[[#This Row],[Base Hourly Rate]] * HVACSheetMetal_PTIPercent</f>
        <v>0</v>
      </c>
      <c r="F24" s="54" cm="1">
        <f t="array" ref="F24">HVACSheetMetalTable[[#This Row],[Base Hourly Rate]] * HVACSheetMetal_BenefitsPercent</f>
        <v>0</v>
      </c>
      <c r="G24" s="54" cm="1">
        <f t="array" ref="G24">SUM(HVACSheetMetalTable[[#This Row],[Base Hourly Rate]:[Fringe Hourly Rate]]) * HVACSheetMetal_ProfitPercent</f>
        <v>0</v>
      </c>
      <c r="H24" s="54" cm="1">
        <f t="array" ref="H24">SUM(HVACSheetMetalTable[[#This Row],[Base Hourly Rate]:[Profit Hourly Rate]]) * HVACSheetMetal_BondPercent</f>
        <v>0</v>
      </c>
      <c r="I24" s="54">
        <f>SUM(HVACSheetMetalTable[[#This Row],[Base Hourly Rate]:[Bond Hourly Rate]])</f>
        <v>0</v>
      </c>
    </row>
    <row r="25" spans="2:10" x14ac:dyDescent="0.45">
      <c r="B25" s="14"/>
      <c r="C25" s="15"/>
      <c r="D25" s="54" cm="1">
        <f t="array" ref="D25">HVACSheetMetalTable[[#This Row],[Base Hourly Rate]] * HVACSheetMetal_OverheadPercent</f>
        <v>0</v>
      </c>
      <c r="E25" s="54" cm="1">
        <f t="array" ref="E25">HVACSheetMetalTable[[#This Row],[Base Hourly Rate]] * HVACSheetMetal_PTIPercent</f>
        <v>0</v>
      </c>
      <c r="F25" s="54" cm="1">
        <f t="array" ref="F25">HVACSheetMetalTable[[#This Row],[Base Hourly Rate]] * HVACSheetMetal_BenefitsPercent</f>
        <v>0</v>
      </c>
      <c r="G25" s="54" cm="1">
        <f t="array" ref="G25">SUM(HVACSheetMetalTable[[#This Row],[Base Hourly Rate]:[Fringe Hourly Rate]]) * HVACSheetMetal_ProfitPercent</f>
        <v>0</v>
      </c>
      <c r="H25" s="54" cm="1">
        <f t="array" ref="H25">SUM(HVACSheetMetalTable[[#This Row],[Base Hourly Rate]:[Profit Hourly Rate]]) * HVACSheetMetal_BondPercent</f>
        <v>0</v>
      </c>
      <c r="I25" s="54">
        <f>SUM(HVACSheetMetalTable[[#This Row],[Base Hourly Rate]:[Bond Hourly Rate]])</f>
        <v>0</v>
      </c>
    </row>
    <row r="26" spans="2:10" x14ac:dyDescent="0.45">
      <c r="B26" s="14"/>
      <c r="C26" s="15"/>
      <c r="D26" s="54" cm="1">
        <f t="array" ref="D26">HVACSheetMetalTable[[#This Row],[Base Hourly Rate]] * HVACSheetMetal_OverheadPercent</f>
        <v>0</v>
      </c>
      <c r="E26" s="54" cm="1">
        <f t="array" ref="E26">HVACSheetMetalTable[[#This Row],[Base Hourly Rate]] * HVACSheetMetal_PTIPercent</f>
        <v>0</v>
      </c>
      <c r="F26" s="54" cm="1">
        <f t="array" ref="F26">HVACSheetMetalTable[[#This Row],[Base Hourly Rate]] * HVACSheetMetal_BenefitsPercent</f>
        <v>0</v>
      </c>
      <c r="G26" s="54" cm="1">
        <f t="array" ref="G26">SUM(HVACSheetMetalTable[[#This Row],[Base Hourly Rate]:[Fringe Hourly Rate]]) * HVACSheetMetal_ProfitPercent</f>
        <v>0</v>
      </c>
      <c r="H26" s="54" cm="1">
        <f t="array" ref="H26">SUM(HVACSheetMetalTable[[#This Row],[Base Hourly Rate]:[Profit Hourly Rate]]) * HVACSheetMetal_BondPercent</f>
        <v>0</v>
      </c>
      <c r="I26" s="54">
        <f>SUM(HVACSheetMetalTable[[#This Row],[Base Hourly Rate]:[Bond Hourly Rate]])</f>
        <v>0</v>
      </c>
    </row>
    <row r="27" spans="2:10" x14ac:dyDescent="0.45">
      <c r="B27" s="14"/>
      <c r="C27" s="15"/>
      <c r="D27" s="54" cm="1">
        <f t="array" ref="D27">HVACSheetMetalTable[[#This Row],[Base Hourly Rate]] * HVACSheetMetal_OverheadPercent</f>
        <v>0</v>
      </c>
      <c r="E27" s="54" cm="1">
        <f t="array" ref="E27">HVACSheetMetalTable[[#This Row],[Base Hourly Rate]] * HVACSheetMetal_PTIPercent</f>
        <v>0</v>
      </c>
      <c r="F27" s="54" cm="1">
        <f t="array" ref="F27">HVACSheetMetalTable[[#This Row],[Base Hourly Rate]] * HVACSheetMetal_BenefitsPercent</f>
        <v>0</v>
      </c>
      <c r="G27" s="54" cm="1">
        <f t="array" ref="G27">SUM(HVACSheetMetalTable[[#This Row],[Base Hourly Rate]:[Fringe Hourly Rate]]) * HVACSheetMetal_ProfitPercent</f>
        <v>0</v>
      </c>
      <c r="H27" s="54" cm="1">
        <f t="array" ref="H27">SUM(HVACSheetMetalTable[[#This Row],[Base Hourly Rate]:[Profit Hourly Rate]]) * HVACSheetMetal_BondPercent</f>
        <v>0</v>
      </c>
      <c r="I27" s="54">
        <f>SUM(HVACSheetMetalTable[[#This Row],[Base Hourly Rate]:[Bond Hourly Rate]])</f>
        <v>0</v>
      </c>
    </row>
    <row r="28" spans="2:10" x14ac:dyDescent="0.45">
      <c r="B28" s="14"/>
      <c r="C28" s="15"/>
      <c r="D28" s="54" cm="1">
        <f t="array" ref="D28">HVACSheetMetalTable[[#This Row],[Base Hourly Rate]] * HVACSheetMetal_OverheadPercent</f>
        <v>0</v>
      </c>
      <c r="E28" s="54" cm="1">
        <f t="array" ref="E28">HVACSheetMetalTable[[#This Row],[Base Hourly Rate]] * HVACSheetMetal_PTIPercent</f>
        <v>0</v>
      </c>
      <c r="F28" s="54" cm="1">
        <f t="array" ref="F28">HVACSheetMetalTable[[#This Row],[Base Hourly Rate]] * HVACSheetMetal_BenefitsPercent</f>
        <v>0</v>
      </c>
      <c r="G28" s="54" cm="1">
        <f t="array" ref="G28">SUM(HVACSheetMetalTable[[#This Row],[Base Hourly Rate]:[Fringe Hourly Rate]]) * HVACSheetMetal_ProfitPercent</f>
        <v>0</v>
      </c>
      <c r="H28" s="54" cm="1">
        <f t="array" ref="H28">SUM(HVACSheetMetalTable[[#This Row],[Base Hourly Rate]:[Profit Hourly Rate]]) * HVACSheetMetal_BondPercent</f>
        <v>0</v>
      </c>
      <c r="I28" s="54">
        <f>SUM(HVACSheetMetalTable[[#This Row],[Base Hourly Rate]:[Bond Hourly Rate]])</f>
        <v>0</v>
      </c>
    </row>
    <row r="29" spans="2:10" x14ac:dyDescent="0.45">
      <c r="B29" s="14"/>
      <c r="C29" s="15"/>
      <c r="D29" s="54" cm="1">
        <f t="array" ref="D29">HVACSheetMetalTable[[#This Row],[Base Hourly Rate]] * HVACSheetMetal_OverheadPercent</f>
        <v>0</v>
      </c>
      <c r="E29" s="54" cm="1">
        <f t="array" ref="E29">HVACSheetMetalTable[[#This Row],[Base Hourly Rate]] * HVACSheetMetal_PTIPercent</f>
        <v>0</v>
      </c>
      <c r="F29" s="54" cm="1">
        <f t="array" ref="F29">HVACSheetMetalTable[[#This Row],[Base Hourly Rate]] * HVACSheetMetal_BenefitsPercent</f>
        <v>0</v>
      </c>
      <c r="G29" s="54" cm="1">
        <f t="array" ref="G29">SUM(HVACSheetMetalTable[[#This Row],[Base Hourly Rate]:[Fringe Hourly Rate]]) * HVACSheetMetal_ProfitPercent</f>
        <v>0</v>
      </c>
      <c r="H29" s="54" cm="1">
        <f t="array" ref="H29">SUM(HVACSheetMetalTable[[#This Row],[Base Hourly Rate]:[Profit Hourly Rate]]) * HVACSheetMetal_BondPercent</f>
        <v>0</v>
      </c>
      <c r="I29" s="54">
        <f>SUM(HVACSheetMetalTable[[#This Row],[Base Hourly Rate]:[Bond Hourly Rate]])</f>
        <v>0</v>
      </c>
    </row>
    <row r="30" spans="2:10" x14ac:dyDescent="0.45">
      <c r="B30" s="14"/>
      <c r="C30" s="15"/>
      <c r="D30" s="54" cm="1">
        <f t="array" ref="D30">HVACSheetMetalTable[[#This Row],[Base Hourly Rate]] * HVACSheetMetal_OverheadPercent</f>
        <v>0</v>
      </c>
      <c r="E30" s="54" cm="1">
        <f t="array" ref="E30">HVACSheetMetalTable[[#This Row],[Base Hourly Rate]] * HVACSheetMetal_PTIPercent</f>
        <v>0</v>
      </c>
      <c r="F30" s="54" cm="1">
        <f t="array" ref="F30">HVACSheetMetalTable[[#This Row],[Base Hourly Rate]] * HVACSheetMetal_BenefitsPercent</f>
        <v>0</v>
      </c>
      <c r="G30" s="54" cm="1">
        <f t="array" ref="G30">SUM(HVACSheetMetalTable[[#This Row],[Base Hourly Rate]:[Fringe Hourly Rate]]) * HVACSheetMetal_ProfitPercent</f>
        <v>0</v>
      </c>
      <c r="H30" s="54" cm="1">
        <f t="array" ref="H30">SUM(HVACSheetMetalTable[[#This Row],[Base Hourly Rate]:[Profit Hourly Rate]]) * HVACSheetMetal_BondPercent</f>
        <v>0</v>
      </c>
      <c r="I30" s="54">
        <f>SUM(HVACSheetMetalTable[[#This Row],[Base Hourly Rate]:[Bond Hourly Rate]])</f>
        <v>0</v>
      </c>
    </row>
    <row r="31" spans="2:10" x14ac:dyDescent="0.45">
      <c r="B31" s="14"/>
      <c r="C31" s="15"/>
      <c r="D31" s="54" cm="1">
        <f t="array" ref="D31">HVACSheetMetalTable[[#This Row],[Base Hourly Rate]] * HVACSheetMetal_OverheadPercent</f>
        <v>0</v>
      </c>
      <c r="E31" s="54" cm="1">
        <f t="array" ref="E31">HVACSheetMetalTable[[#This Row],[Base Hourly Rate]] * HVACSheetMetal_PTIPercent</f>
        <v>0</v>
      </c>
      <c r="F31" s="54" cm="1">
        <f t="array" ref="F31">HVACSheetMetalTable[[#This Row],[Base Hourly Rate]] * HVACSheetMetal_BenefitsPercent</f>
        <v>0</v>
      </c>
      <c r="G31" s="54" cm="1">
        <f t="array" ref="G31">SUM(HVACSheetMetalTable[[#This Row],[Base Hourly Rate]:[Fringe Hourly Rate]]) * HVACSheetMetal_ProfitPercent</f>
        <v>0</v>
      </c>
      <c r="H31" s="54" cm="1">
        <f t="array" ref="H31">SUM(HVACSheetMetalTable[[#This Row],[Base Hourly Rate]:[Profit Hourly Rate]]) * HVACSheetMetal_BondPercent</f>
        <v>0</v>
      </c>
      <c r="I31" s="54">
        <f>SUM(HVACSheetMetalTable[[#This Row],[Base Hourly Rate]:[Bond Hourly Rate]])</f>
        <v>0</v>
      </c>
    </row>
    <row r="32" spans="2:10" x14ac:dyDescent="0.45">
      <c r="B32" s="14"/>
      <c r="C32" s="15"/>
      <c r="D32" s="54" cm="1">
        <f t="array" ref="D32">HVACSheetMetalTable[[#This Row],[Base Hourly Rate]] * HVACSheetMetal_OverheadPercent</f>
        <v>0</v>
      </c>
      <c r="E32" s="54" cm="1">
        <f t="array" ref="E32">HVACSheetMetalTable[[#This Row],[Base Hourly Rate]] * HVACSheetMetal_PTIPercent</f>
        <v>0</v>
      </c>
      <c r="F32" s="54" cm="1">
        <f t="array" ref="F32">HVACSheetMetalTable[[#This Row],[Base Hourly Rate]] * HVACSheetMetal_BenefitsPercent</f>
        <v>0</v>
      </c>
      <c r="G32" s="54" cm="1">
        <f t="array" ref="G32">SUM(HVACSheetMetalTable[[#This Row],[Base Hourly Rate]:[Fringe Hourly Rate]]) * HVACSheetMetal_ProfitPercent</f>
        <v>0</v>
      </c>
      <c r="H32" s="54" cm="1">
        <f t="array" ref="H32">SUM(HVACSheetMetalTable[[#This Row],[Base Hourly Rate]:[Profit Hourly Rate]]) * HVACSheetMetal_BondPercent</f>
        <v>0</v>
      </c>
      <c r="I32" s="54">
        <f>SUM(HVACSheetMetalTable[[#This Row],[Base Hourly Rate]:[Bond Hourly Rate]])</f>
        <v>0</v>
      </c>
    </row>
    <row r="33" spans="2:9" x14ac:dyDescent="0.45">
      <c r="B33" s="14"/>
      <c r="C33" s="15"/>
      <c r="D33" s="54" cm="1">
        <f t="array" ref="D33">HVACSheetMetalTable[[#This Row],[Base Hourly Rate]] * HVACSheetMetal_OverheadPercent</f>
        <v>0</v>
      </c>
      <c r="E33" s="54" cm="1">
        <f t="array" ref="E33">HVACSheetMetalTable[[#This Row],[Base Hourly Rate]] * HVACSheetMetal_PTIPercent</f>
        <v>0</v>
      </c>
      <c r="F33" s="54" cm="1">
        <f t="array" ref="F33">HVACSheetMetalTable[[#This Row],[Base Hourly Rate]] * HVACSheetMetal_BenefitsPercent</f>
        <v>0</v>
      </c>
      <c r="G33" s="54" cm="1">
        <f t="array" ref="G33">SUM(HVACSheetMetalTable[[#This Row],[Base Hourly Rate]:[Fringe Hourly Rate]]) * HVACSheetMetal_ProfitPercent</f>
        <v>0</v>
      </c>
      <c r="H33" s="54" cm="1">
        <f t="array" ref="H33">SUM(HVACSheetMetalTable[[#This Row],[Base Hourly Rate]:[Profit Hourly Rate]]) * HVACSheetMetal_BondPercent</f>
        <v>0</v>
      </c>
      <c r="I33" s="54">
        <f>SUM(HVACSheetMetalTable[[#This Row],[Base Hourly Rate]:[Bond Hourly Rate]])</f>
        <v>0</v>
      </c>
    </row>
    <row r="34" spans="2:9" x14ac:dyDescent="0.45">
      <c r="B34" s="14"/>
      <c r="C34" s="15"/>
      <c r="D34" s="54" cm="1">
        <f t="array" ref="D34">HVACSheetMetalTable[[#This Row],[Base Hourly Rate]] * HVACSheetMetal_OverheadPercent</f>
        <v>0</v>
      </c>
      <c r="E34" s="54" cm="1">
        <f t="array" ref="E34">HVACSheetMetalTable[[#This Row],[Base Hourly Rate]] * HVACSheetMetal_PTIPercent</f>
        <v>0</v>
      </c>
      <c r="F34" s="54" cm="1">
        <f t="array" ref="F34">HVACSheetMetalTable[[#This Row],[Base Hourly Rate]] * HVACSheetMetal_BenefitsPercent</f>
        <v>0</v>
      </c>
      <c r="G34" s="54" cm="1">
        <f t="array" ref="G34">SUM(HVACSheetMetalTable[[#This Row],[Base Hourly Rate]:[Fringe Hourly Rate]]) * HVACSheetMetal_ProfitPercent</f>
        <v>0</v>
      </c>
      <c r="H34" s="54" cm="1">
        <f t="array" ref="H34">SUM(HVACSheetMetalTable[[#This Row],[Base Hourly Rate]:[Profit Hourly Rate]]) * HVACSheetMetal_BondPercent</f>
        <v>0</v>
      </c>
      <c r="I34" s="54">
        <f>SUM(HVACSheetMetalTable[[#This Row],[Base Hourly Rate]:[Bond Hourly Rate]])</f>
        <v>0</v>
      </c>
    </row>
    <row r="35" spans="2:9" x14ac:dyDescent="0.45">
      <c r="B35" s="14"/>
      <c r="C35" s="15"/>
      <c r="D35" s="54" cm="1">
        <f t="array" ref="D35">HVACSheetMetalTable[[#This Row],[Base Hourly Rate]] * HVACSheetMetal_OverheadPercent</f>
        <v>0</v>
      </c>
      <c r="E35" s="54" cm="1">
        <f t="array" ref="E35">HVACSheetMetalTable[[#This Row],[Base Hourly Rate]] * HVACSheetMetal_PTIPercent</f>
        <v>0</v>
      </c>
      <c r="F35" s="54" cm="1">
        <f t="array" ref="F35">HVACSheetMetalTable[[#This Row],[Base Hourly Rate]] * HVACSheetMetal_BenefitsPercent</f>
        <v>0</v>
      </c>
      <c r="G35" s="54" cm="1">
        <f t="array" ref="G35">SUM(HVACSheetMetalTable[[#This Row],[Base Hourly Rate]:[Fringe Hourly Rate]]) * HVACSheetMetal_ProfitPercent</f>
        <v>0</v>
      </c>
      <c r="H35" s="54" cm="1">
        <f t="array" ref="H35">SUM(HVACSheetMetalTable[[#This Row],[Base Hourly Rate]:[Profit Hourly Rate]]) * HVACSheetMetal_BondPercent</f>
        <v>0</v>
      </c>
      <c r="I35" s="54">
        <f>SUM(HVACSheetMetalTable[[#This Row],[Base Hourly Rate]:[Bond Hourly Rate]])</f>
        <v>0</v>
      </c>
    </row>
    <row r="36" spans="2:9" x14ac:dyDescent="0.45">
      <c r="B36" s="14"/>
      <c r="C36" s="15"/>
      <c r="D36" s="54" cm="1">
        <f t="array" ref="D36">HVACSheetMetalTable[[#This Row],[Base Hourly Rate]] * HVACSheetMetal_OverheadPercent</f>
        <v>0</v>
      </c>
      <c r="E36" s="54" cm="1">
        <f t="array" ref="E36">HVACSheetMetalTable[[#This Row],[Base Hourly Rate]] * HVACSheetMetal_PTIPercent</f>
        <v>0</v>
      </c>
      <c r="F36" s="54" cm="1">
        <f t="array" ref="F36">HVACSheetMetalTable[[#This Row],[Base Hourly Rate]] * HVACSheetMetal_BenefitsPercent</f>
        <v>0</v>
      </c>
      <c r="G36" s="54" cm="1">
        <f t="array" ref="G36">SUM(HVACSheetMetalTable[[#This Row],[Base Hourly Rate]:[Fringe Hourly Rate]]) * HVACSheetMetal_ProfitPercent</f>
        <v>0</v>
      </c>
      <c r="H36" s="54" cm="1">
        <f t="array" ref="H36">SUM(HVACSheetMetalTable[[#This Row],[Base Hourly Rate]:[Profit Hourly Rate]]) * HVACSheetMetal_BondPercent</f>
        <v>0</v>
      </c>
      <c r="I36" s="54">
        <f>SUM(HVACSheetMetalTable[[#This Row],[Base Hourly Rate]:[Bond Hourly Rate]])</f>
        <v>0</v>
      </c>
    </row>
    <row r="37" spans="2:9" x14ac:dyDescent="0.45">
      <c r="B37" s="14"/>
      <c r="C37" s="15"/>
      <c r="D37" s="54" cm="1">
        <f t="array" ref="D37">HVACSheetMetalTable[[#This Row],[Base Hourly Rate]] * HVACSheetMetal_OverheadPercent</f>
        <v>0</v>
      </c>
      <c r="E37" s="54" cm="1">
        <f t="array" ref="E37">HVACSheetMetalTable[[#This Row],[Base Hourly Rate]] * HVACSheetMetal_PTIPercent</f>
        <v>0</v>
      </c>
      <c r="F37" s="54" cm="1">
        <f t="array" ref="F37">HVACSheetMetalTable[[#This Row],[Base Hourly Rate]] * HVACSheetMetal_BenefitsPercent</f>
        <v>0</v>
      </c>
      <c r="G37" s="54" cm="1">
        <f t="array" ref="G37">SUM(HVACSheetMetalTable[[#This Row],[Base Hourly Rate]:[Fringe Hourly Rate]]) * HVACSheetMetal_ProfitPercent</f>
        <v>0</v>
      </c>
      <c r="H37" s="54" cm="1">
        <f t="array" ref="H37">SUM(HVACSheetMetalTable[[#This Row],[Base Hourly Rate]:[Profit Hourly Rate]]) * HVACSheetMetal_BondPercent</f>
        <v>0</v>
      </c>
      <c r="I37" s="54">
        <f>SUM(HVACSheetMetalTable[[#This Row],[Base Hourly Rate]:[Bond Hourly Rate]])</f>
        <v>0</v>
      </c>
    </row>
    <row r="38" spans="2:9" x14ac:dyDescent="0.45">
      <c r="B38" s="14"/>
      <c r="C38" s="15"/>
      <c r="D38" s="54" cm="1">
        <f t="array" ref="D38">HVACSheetMetalTable[[#This Row],[Base Hourly Rate]] * HVACSheetMetal_OverheadPercent</f>
        <v>0</v>
      </c>
      <c r="E38" s="54" cm="1">
        <f t="array" ref="E38">HVACSheetMetalTable[[#This Row],[Base Hourly Rate]] * HVACSheetMetal_PTIPercent</f>
        <v>0</v>
      </c>
      <c r="F38" s="54" cm="1">
        <f t="array" ref="F38">HVACSheetMetalTable[[#This Row],[Base Hourly Rate]] * HVACSheetMetal_BenefitsPercent</f>
        <v>0</v>
      </c>
      <c r="G38" s="54" cm="1">
        <f t="array" ref="G38">SUM(HVACSheetMetalTable[[#This Row],[Base Hourly Rate]:[Fringe Hourly Rate]]) * HVACSheetMetal_ProfitPercent</f>
        <v>0</v>
      </c>
      <c r="H38" s="54" cm="1">
        <f t="array" ref="H38">SUM(HVACSheetMetalTable[[#This Row],[Base Hourly Rate]:[Profit Hourly Rate]]) * HVACSheetMetal_BondPercent</f>
        <v>0</v>
      </c>
      <c r="I38" s="54">
        <f>SUM(HVACSheetMetalTable[[#This Row],[Base Hourly Rate]:[Bond Hourly Rate]])</f>
        <v>0</v>
      </c>
    </row>
    <row r="39" spans="2:9" x14ac:dyDescent="0.45">
      <c r="B39" s="14"/>
      <c r="C39" s="15"/>
      <c r="D39" s="54" cm="1">
        <f t="array" ref="D39">HVACSheetMetalTable[[#This Row],[Base Hourly Rate]] * HVACSheetMetal_OverheadPercent</f>
        <v>0</v>
      </c>
      <c r="E39" s="54" cm="1">
        <f t="array" ref="E39">HVACSheetMetalTable[[#This Row],[Base Hourly Rate]] * HVACSheetMetal_PTIPercent</f>
        <v>0</v>
      </c>
      <c r="F39" s="54" cm="1">
        <f t="array" ref="F39">HVACSheetMetalTable[[#This Row],[Base Hourly Rate]] * HVACSheetMetal_BenefitsPercent</f>
        <v>0</v>
      </c>
      <c r="G39" s="54" cm="1">
        <f t="array" ref="G39">SUM(HVACSheetMetalTable[[#This Row],[Base Hourly Rate]:[Fringe Hourly Rate]]) * HVACSheetMetal_ProfitPercent</f>
        <v>0</v>
      </c>
      <c r="H39" s="54" cm="1">
        <f t="array" ref="H39">SUM(HVACSheetMetalTable[[#This Row],[Base Hourly Rate]:[Profit Hourly Rate]]) * HVACSheetMetal_BondPercent</f>
        <v>0</v>
      </c>
      <c r="I39" s="54">
        <f>SUM(HVACSheetMetalTable[[#This Row],[Base Hourly Rate]:[Bond Hourly Rate]])</f>
        <v>0</v>
      </c>
    </row>
    <row r="40" spans="2:9" x14ac:dyDescent="0.45">
      <c r="B40" s="14"/>
      <c r="C40" s="15"/>
      <c r="D40" s="54" cm="1">
        <f t="array" ref="D40">HVACSheetMetalTable[[#This Row],[Base Hourly Rate]] * HVACSheetMetal_OverheadPercent</f>
        <v>0</v>
      </c>
      <c r="E40" s="54" cm="1">
        <f t="array" ref="E40">HVACSheetMetalTable[[#This Row],[Base Hourly Rate]] * HVACSheetMetal_PTIPercent</f>
        <v>0</v>
      </c>
      <c r="F40" s="54" cm="1">
        <f t="array" ref="F40">HVACSheetMetalTable[[#This Row],[Base Hourly Rate]] * HVACSheetMetal_BenefitsPercent</f>
        <v>0</v>
      </c>
      <c r="G40" s="54" cm="1">
        <f t="array" ref="G40">SUM(HVACSheetMetalTable[[#This Row],[Base Hourly Rate]:[Fringe Hourly Rate]]) * HVACSheetMetal_ProfitPercent</f>
        <v>0</v>
      </c>
      <c r="H40" s="54" cm="1">
        <f t="array" ref="H40">SUM(HVACSheetMetalTable[[#This Row],[Base Hourly Rate]:[Profit Hourly Rate]]) * HVACSheetMetal_BondPercent</f>
        <v>0</v>
      </c>
      <c r="I40" s="54">
        <f>SUM(HVACSheetMetalTable[[#This Row],[Base Hourly Rate]:[Bond Hourly Rate]])</f>
        <v>0</v>
      </c>
    </row>
    <row r="41" spans="2:9" x14ac:dyDescent="0.45">
      <c r="B41" s="14"/>
      <c r="C41" s="15"/>
      <c r="D41" s="54" cm="1">
        <f t="array" ref="D41">HVACSheetMetalTable[[#This Row],[Base Hourly Rate]] * HVACSheetMetal_OverheadPercent</f>
        <v>0</v>
      </c>
      <c r="E41" s="54" cm="1">
        <f t="array" ref="E41">HVACSheetMetalTable[[#This Row],[Base Hourly Rate]] * HVACSheetMetal_PTIPercent</f>
        <v>0</v>
      </c>
      <c r="F41" s="54" cm="1">
        <f t="array" ref="F41">HVACSheetMetalTable[[#This Row],[Base Hourly Rate]] * HVACSheetMetal_BenefitsPercent</f>
        <v>0</v>
      </c>
      <c r="G41" s="54" cm="1">
        <f t="array" ref="G41">SUM(HVACSheetMetalTable[[#This Row],[Base Hourly Rate]:[Fringe Hourly Rate]]) * HVACSheetMetal_ProfitPercent</f>
        <v>0</v>
      </c>
      <c r="H41" s="54" cm="1">
        <f t="array" ref="H41">SUM(HVACSheetMetalTable[[#This Row],[Base Hourly Rate]:[Profit Hourly Rate]]) * HVACSheetMetal_BondPercent</f>
        <v>0</v>
      </c>
      <c r="I41" s="54">
        <f>SUM(HVACSheetMetalTable[[#This Row],[Base Hourly Rate]:[Bond Hourly Rate]])</f>
        <v>0</v>
      </c>
    </row>
    <row r="42" spans="2:9" x14ac:dyDescent="0.45">
      <c r="B42" s="14"/>
      <c r="C42" s="15"/>
      <c r="D42" s="54" cm="1">
        <f t="array" ref="D42">HVACSheetMetalTable[[#This Row],[Base Hourly Rate]] * HVACSheetMetal_OverheadPercent</f>
        <v>0</v>
      </c>
      <c r="E42" s="54" cm="1">
        <f t="array" ref="E42">HVACSheetMetalTable[[#This Row],[Base Hourly Rate]] * HVACSheetMetal_PTIPercent</f>
        <v>0</v>
      </c>
      <c r="F42" s="54" cm="1">
        <f t="array" ref="F42">HVACSheetMetalTable[[#This Row],[Base Hourly Rate]] * HVACSheetMetal_BenefitsPercent</f>
        <v>0</v>
      </c>
      <c r="G42" s="54" cm="1">
        <f t="array" ref="G42">SUM(HVACSheetMetalTable[[#This Row],[Base Hourly Rate]:[Fringe Hourly Rate]]) * HVACSheetMetal_ProfitPercent</f>
        <v>0</v>
      </c>
      <c r="H42" s="54" cm="1">
        <f t="array" ref="H42">SUM(HVACSheetMetalTable[[#This Row],[Base Hourly Rate]:[Profit Hourly Rate]]) * HVACSheetMetal_BondPercent</f>
        <v>0</v>
      </c>
      <c r="I42" s="54">
        <f>SUM(HVACSheetMetalTable[[#This Row],[Base Hourly Rate]:[Bond Hourly Rate]])</f>
        <v>0</v>
      </c>
    </row>
    <row r="43" spans="2:9" x14ac:dyDescent="0.45">
      <c r="B43" s="14"/>
      <c r="C43" s="15"/>
      <c r="D43" s="54" cm="1">
        <f t="array" ref="D43">HVACSheetMetalTable[[#This Row],[Base Hourly Rate]] * HVACSheetMetal_OverheadPercent</f>
        <v>0</v>
      </c>
      <c r="E43" s="54" cm="1">
        <f t="array" ref="E43">HVACSheetMetalTable[[#This Row],[Base Hourly Rate]] * HVACSheetMetal_PTIPercent</f>
        <v>0</v>
      </c>
      <c r="F43" s="54" cm="1">
        <f t="array" ref="F43">HVACSheetMetalTable[[#This Row],[Base Hourly Rate]] * HVACSheetMetal_BenefitsPercent</f>
        <v>0</v>
      </c>
      <c r="G43" s="54" cm="1">
        <f t="array" ref="G43">SUM(HVACSheetMetalTable[[#This Row],[Base Hourly Rate]:[Fringe Hourly Rate]]) * HVACSheetMetal_ProfitPercent</f>
        <v>0</v>
      </c>
      <c r="H43" s="54" cm="1">
        <f t="array" ref="H43">SUM(HVACSheetMetalTable[[#This Row],[Base Hourly Rate]:[Profit Hourly Rate]]) * HVACSheetMetal_BondPercent</f>
        <v>0</v>
      </c>
      <c r="I43" s="54">
        <f>SUM(HVACSheetMetalTable[[#This Row],[Base Hourly Rate]:[Bond Hourly Rate]])</f>
        <v>0</v>
      </c>
    </row>
    <row r="44" spans="2:9" x14ac:dyDescent="0.45">
      <c r="B44" s="14"/>
      <c r="C44" s="15"/>
      <c r="D44" s="54" cm="1">
        <f t="array" ref="D44">HVACSheetMetalTable[[#This Row],[Base Hourly Rate]] * HVACSheetMetal_OverheadPercent</f>
        <v>0</v>
      </c>
      <c r="E44" s="54" cm="1">
        <f t="array" ref="E44">HVACSheetMetalTable[[#This Row],[Base Hourly Rate]] * HVACSheetMetal_PTIPercent</f>
        <v>0</v>
      </c>
      <c r="F44" s="54" cm="1">
        <f t="array" ref="F44">HVACSheetMetalTable[[#This Row],[Base Hourly Rate]] * HVACSheetMetal_BenefitsPercent</f>
        <v>0</v>
      </c>
      <c r="G44" s="54" cm="1">
        <f t="array" ref="G44">SUM(HVACSheetMetalTable[[#This Row],[Base Hourly Rate]:[Fringe Hourly Rate]]) * HVACSheetMetal_ProfitPercent</f>
        <v>0</v>
      </c>
      <c r="H44" s="54" cm="1">
        <f t="array" ref="H44">SUM(HVACSheetMetalTable[[#This Row],[Base Hourly Rate]:[Profit Hourly Rate]]) * HVACSheetMetal_BondPercent</f>
        <v>0</v>
      </c>
      <c r="I44" s="54">
        <f>SUM(HVACSheetMetalTable[[#This Row],[Base Hourly Rate]:[Bond Hourly Rate]])</f>
        <v>0</v>
      </c>
    </row>
    <row r="45" spans="2:9" x14ac:dyDescent="0.45">
      <c r="B45" s="14"/>
      <c r="C45" s="15"/>
      <c r="D45" s="55" cm="1">
        <f t="array" ref="D45">HVACSheetMetalTable[[#This Row],[Base Hourly Rate]] * HVACSheetMetal_OverheadPercent</f>
        <v>0</v>
      </c>
      <c r="E45" s="55" cm="1">
        <f t="array" ref="E45">HVACSheetMetalTable[[#This Row],[Base Hourly Rate]] * HVACSheetMetal_PTIPercent</f>
        <v>0</v>
      </c>
      <c r="F45" s="55" cm="1">
        <f t="array" ref="F45">HVACSheetMetalTable[[#This Row],[Base Hourly Rate]] * HVACSheetMetal_BenefitsPercent</f>
        <v>0</v>
      </c>
      <c r="G45" s="54" cm="1">
        <f t="array" ref="G45">SUM(HVACSheetMetalTable[[#This Row],[Base Hourly Rate]:[Fringe Hourly Rate]]) * HVACSheetMetal_ProfitPercent</f>
        <v>0</v>
      </c>
      <c r="H45" s="54" cm="1">
        <f t="array" ref="H45">SUM(HVACSheetMetalTable[[#This Row],[Base Hourly Rate]:[Profit Hourly Rate]]) * HVACSheetMetal_BondPercent</f>
        <v>0</v>
      </c>
      <c r="I45" s="54">
        <f>SUM(HVACSheetMetalTable[[#This Row],[Base Hourly Rate]:[Bond Hourly Rate]])</f>
        <v>0</v>
      </c>
    </row>
    <row r="46" spans="2:9" s="50" customFormat="1" x14ac:dyDescent="0.45">
      <c r="B46" s="56"/>
      <c r="C46" s="57"/>
      <c r="D46" s="58"/>
      <c r="E46" s="58"/>
      <c r="F46" s="58"/>
      <c r="G46" s="57"/>
      <c r="H46" s="57"/>
      <c r="I46" s="57"/>
    </row>
    <row r="47" spans="2:9" s="50" customFormat="1" ht="16.899999999999999" x14ac:dyDescent="0.5">
      <c r="B47" s="74" t="str">
        <f>$B$6</f>
        <v>Piping</v>
      </c>
      <c r="C47" s="75"/>
      <c r="D47" s="75"/>
      <c r="E47" s="75"/>
      <c r="F47" s="75"/>
      <c r="G47" s="75"/>
      <c r="H47" s="75"/>
      <c r="I47" s="76"/>
    </row>
    <row r="48" spans="2:9" s="50" customFormat="1" ht="42.75" x14ac:dyDescent="0.45">
      <c r="B48" s="53" t="s">
        <v>90</v>
      </c>
      <c r="C48" s="46" t="s">
        <v>0</v>
      </c>
      <c r="D48" s="46" t="s">
        <v>5</v>
      </c>
      <c r="E48" s="46" t="s">
        <v>6</v>
      </c>
      <c r="F48" s="46" t="s">
        <v>60</v>
      </c>
      <c r="G48" s="46" t="s">
        <v>49</v>
      </c>
      <c r="H48" s="46" t="s">
        <v>50</v>
      </c>
      <c r="I48" s="46" t="s">
        <v>1</v>
      </c>
    </row>
    <row r="49" spans="2:9" s="50" customFormat="1" x14ac:dyDescent="0.45">
      <c r="B49" s="14" t="s">
        <v>97</v>
      </c>
      <c r="C49" s="15">
        <v>60</v>
      </c>
      <c r="D49" s="54">
        <f>PipingTable[[#This Row],[Base Hourly Rate]] * Piping_OverheadPercent</f>
        <v>6</v>
      </c>
      <c r="E49" s="54">
        <f>PipingTable[[#This Row],[Base Hourly Rate]] * Piping_PTIPercent</f>
        <v>6.6</v>
      </c>
      <c r="F49" s="54">
        <f>PipingTable[[#This Row],[Base Hourly Rate]] * Piping_BenefitsPercent</f>
        <v>10.799999999999999</v>
      </c>
      <c r="G49" s="54">
        <f>SUM(PipingTable[[#This Row],[Base Hourly Rate]:[Fringe Hourly Rate]]) * Piping_ProfitPercent</f>
        <v>8.34</v>
      </c>
      <c r="H49" s="54">
        <f>SUM(PipingTable[[#This Row],[Base Hourly Rate]:[Profit Hourly Rate]]) * Piping_BondPercent</f>
        <v>2.7521999999999998</v>
      </c>
      <c r="I49" s="54">
        <f>SUM(PipingTable[[#This Row],[Base Hourly Rate]:[Bond Hourly Rate]])</f>
        <v>94.492199999999997</v>
      </c>
    </row>
    <row r="50" spans="2:9" s="50" customFormat="1" x14ac:dyDescent="0.45">
      <c r="B50" s="14" t="s">
        <v>98</v>
      </c>
      <c r="C50" s="15">
        <v>45</v>
      </c>
      <c r="D50" s="54">
        <f>PipingTable[[#This Row],[Base Hourly Rate]] * Piping_OverheadPercent</f>
        <v>4.5</v>
      </c>
      <c r="E50" s="54">
        <f>PipingTable[[#This Row],[Base Hourly Rate]] * Piping_PTIPercent</f>
        <v>4.95</v>
      </c>
      <c r="F50" s="54">
        <f>PipingTable[[#This Row],[Base Hourly Rate]] * Piping_BenefitsPercent</f>
        <v>8.1</v>
      </c>
      <c r="G50" s="54">
        <f>SUM(PipingTable[[#This Row],[Base Hourly Rate]:[Fringe Hourly Rate]]) * Piping_ProfitPercent</f>
        <v>6.2550000000000008</v>
      </c>
      <c r="H50" s="54">
        <f>SUM(PipingTable[[#This Row],[Base Hourly Rate]:[Profit Hourly Rate]]) * Piping_BondPercent</f>
        <v>2.0641500000000002</v>
      </c>
      <c r="I50" s="54">
        <f>SUM(PipingTable[[#This Row],[Base Hourly Rate]:[Bond Hourly Rate]])</f>
        <v>70.869150000000005</v>
      </c>
    </row>
    <row r="51" spans="2:9" s="50" customFormat="1" x14ac:dyDescent="0.45">
      <c r="B51" s="14"/>
      <c r="C51" s="15"/>
      <c r="D51" s="54">
        <f>PipingTable[[#This Row],[Base Hourly Rate]] * Piping_OverheadPercent</f>
        <v>0</v>
      </c>
      <c r="E51" s="54">
        <f>PipingTable[[#This Row],[Base Hourly Rate]] * Piping_PTIPercent</f>
        <v>0</v>
      </c>
      <c r="F51" s="54">
        <f>PipingTable[[#This Row],[Base Hourly Rate]] * Piping_BenefitsPercent</f>
        <v>0</v>
      </c>
      <c r="G51" s="54">
        <f>SUM(PipingTable[[#This Row],[Base Hourly Rate]:[Fringe Hourly Rate]]) * Piping_ProfitPercent</f>
        <v>0</v>
      </c>
      <c r="H51" s="54">
        <f>SUM(PipingTable[[#This Row],[Base Hourly Rate]:[Profit Hourly Rate]]) * Piping_BondPercent</f>
        <v>0</v>
      </c>
      <c r="I51" s="54">
        <f>SUM(PipingTable[[#This Row],[Base Hourly Rate]:[Bond Hourly Rate]])</f>
        <v>0</v>
      </c>
    </row>
    <row r="52" spans="2:9" s="50" customFormat="1" x14ac:dyDescent="0.45">
      <c r="B52" s="14"/>
      <c r="C52" s="15"/>
      <c r="D52" s="54">
        <f>PipingTable[[#This Row],[Base Hourly Rate]] * Piping_OverheadPercent</f>
        <v>0</v>
      </c>
      <c r="E52" s="54">
        <f>PipingTable[[#This Row],[Base Hourly Rate]] * Piping_PTIPercent</f>
        <v>0</v>
      </c>
      <c r="F52" s="54">
        <f>PipingTable[[#This Row],[Base Hourly Rate]] * Piping_BenefitsPercent</f>
        <v>0</v>
      </c>
      <c r="G52" s="54">
        <f>SUM(PipingTable[[#This Row],[Base Hourly Rate]:[Fringe Hourly Rate]]) * Piping_ProfitPercent</f>
        <v>0</v>
      </c>
      <c r="H52" s="54">
        <f>SUM(PipingTable[[#This Row],[Base Hourly Rate]:[Profit Hourly Rate]]) * Piping_BondPercent</f>
        <v>0</v>
      </c>
      <c r="I52" s="54">
        <f>SUM(PipingTable[[#This Row],[Base Hourly Rate]:[Bond Hourly Rate]])</f>
        <v>0</v>
      </c>
    </row>
    <row r="53" spans="2:9" s="50" customFormat="1" x14ac:dyDescent="0.45">
      <c r="B53" s="14"/>
      <c r="C53" s="15"/>
      <c r="D53" s="54">
        <f>PipingTable[[#This Row],[Base Hourly Rate]] * Piping_OverheadPercent</f>
        <v>0</v>
      </c>
      <c r="E53" s="54">
        <f>PipingTable[[#This Row],[Base Hourly Rate]] * Piping_PTIPercent</f>
        <v>0</v>
      </c>
      <c r="F53" s="54">
        <f>PipingTable[[#This Row],[Base Hourly Rate]] * Piping_BenefitsPercent</f>
        <v>0</v>
      </c>
      <c r="G53" s="54">
        <f>SUM(PipingTable[[#This Row],[Base Hourly Rate]:[Fringe Hourly Rate]]) * Piping_ProfitPercent</f>
        <v>0</v>
      </c>
      <c r="H53" s="54">
        <f>SUM(PipingTable[[#This Row],[Base Hourly Rate]:[Profit Hourly Rate]]) * Piping_BondPercent</f>
        <v>0</v>
      </c>
      <c r="I53" s="54">
        <f>SUM(PipingTable[[#This Row],[Base Hourly Rate]:[Bond Hourly Rate]])</f>
        <v>0</v>
      </c>
    </row>
    <row r="54" spans="2:9" s="50" customFormat="1" x14ac:dyDescent="0.45">
      <c r="B54" s="14"/>
      <c r="C54" s="15"/>
      <c r="D54" s="54">
        <f>PipingTable[[#This Row],[Base Hourly Rate]] * Piping_OverheadPercent</f>
        <v>0</v>
      </c>
      <c r="E54" s="54">
        <f>PipingTable[[#This Row],[Base Hourly Rate]] * Piping_PTIPercent</f>
        <v>0</v>
      </c>
      <c r="F54" s="54">
        <f>PipingTable[[#This Row],[Base Hourly Rate]] * Piping_BenefitsPercent</f>
        <v>0</v>
      </c>
      <c r="G54" s="54">
        <f>SUM(PipingTable[[#This Row],[Base Hourly Rate]:[Fringe Hourly Rate]]) * Piping_ProfitPercent</f>
        <v>0</v>
      </c>
      <c r="H54" s="54">
        <f>SUM(PipingTable[[#This Row],[Base Hourly Rate]:[Profit Hourly Rate]]) * Piping_BondPercent</f>
        <v>0</v>
      </c>
      <c r="I54" s="54">
        <f>SUM(PipingTable[[#This Row],[Base Hourly Rate]:[Bond Hourly Rate]])</f>
        <v>0</v>
      </c>
    </row>
    <row r="55" spans="2:9" s="50" customFormat="1" x14ac:dyDescent="0.45">
      <c r="B55" s="14"/>
      <c r="C55" s="15"/>
      <c r="D55" s="54">
        <f>PipingTable[[#This Row],[Base Hourly Rate]] * Piping_OverheadPercent</f>
        <v>0</v>
      </c>
      <c r="E55" s="54">
        <f>PipingTable[[#This Row],[Base Hourly Rate]] * Piping_PTIPercent</f>
        <v>0</v>
      </c>
      <c r="F55" s="54">
        <f>PipingTable[[#This Row],[Base Hourly Rate]] * Piping_BenefitsPercent</f>
        <v>0</v>
      </c>
      <c r="G55" s="54">
        <f>SUM(PipingTable[[#This Row],[Base Hourly Rate]:[Fringe Hourly Rate]]) * Piping_ProfitPercent</f>
        <v>0</v>
      </c>
      <c r="H55" s="54">
        <f>SUM(PipingTable[[#This Row],[Base Hourly Rate]:[Profit Hourly Rate]]) * Piping_BondPercent</f>
        <v>0</v>
      </c>
      <c r="I55" s="54">
        <f>SUM(PipingTable[[#This Row],[Base Hourly Rate]:[Bond Hourly Rate]])</f>
        <v>0</v>
      </c>
    </row>
    <row r="56" spans="2:9" s="50" customFormat="1" x14ac:dyDescent="0.45">
      <c r="B56" s="14"/>
      <c r="C56" s="15"/>
      <c r="D56" s="54">
        <f>PipingTable[[#This Row],[Base Hourly Rate]] * Piping_OverheadPercent</f>
        <v>0</v>
      </c>
      <c r="E56" s="54">
        <f>PipingTable[[#This Row],[Base Hourly Rate]] * Piping_PTIPercent</f>
        <v>0</v>
      </c>
      <c r="F56" s="54">
        <f>PipingTable[[#This Row],[Base Hourly Rate]] * Piping_BenefitsPercent</f>
        <v>0</v>
      </c>
      <c r="G56" s="54">
        <f>SUM(PipingTable[[#This Row],[Base Hourly Rate]:[Fringe Hourly Rate]]) * Piping_ProfitPercent</f>
        <v>0</v>
      </c>
      <c r="H56" s="54">
        <f>SUM(PipingTable[[#This Row],[Base Hourly Rate]:[Profit Hourly Rate]]) * Piping_BondPercent</f>
        <v>0</v>
      </c>
      <c r="I56" s="54">
        <f>SUM(PipingTable[[#This Row],[Base Hourly Rate]:[Bond Hourly Rate]])</f>
        <v>0</v>
      </c>
    </row>
    <row r="57" spans="2:9" s="50" customFormat="1" x14ac:dyDescent="0.45">
      <c r="B57" s="14"/>
      <c r="C57" s="15"/>
      <c r="D57" s="54">
        <f>PipingTable[[#This Row],[Base Hourly Rate]] * Piping_OverheadPercent</f>
        <v>0</v>
      </c>
      <c r="E57" s="54">
        <f>PipingTable[[#This Row],[Base Hourly Rate]] * Piping_PTIPercent</f>
        <v>0</v>
      </c>
      <c r="F57" s="54">
        <f>PipingTable[[#This Row],[Base Hourly Rate]] * Piping_BenefitsPercent</f>
        <v>0</v>
      </c>
      <c r="G57" s="54">
        <f>SUM(PipingTable[[#This Row],[Base Hourly Rate]:[Fringe Hourly Rate]]) * Piping_ProfitPercent</f>
        <v>0</v>
      </c>
      <c r="H57" s="54">
        <f>SUM(PipingTable[[#This Row],[Base Hourly Rate]:[Profit Hourly Rate]]) * Piping_BondPercent</f>
        <v>0</v>
      </c>
      <c r="I57" s="54">
        <f>SUM(PipingTable[[#This Row],[Base Hourly Rate]:[Bond Hourly Rate]])</f>
        <v>0</v>
      </c>
    </row>
    <row r="58" spans="2:9" s="50" customFormat="1" x14ac:dyDescent="0.45">
      <c r="B58" s="14"/>
      <c r="C58" s="15"/>
      <c r="D58" s="54">
        <f>PipingTable[[#This Row],[Base Hourly Rate]] * Piping_OverheadPercent</f>
        <v>0</v>
      </c>
      <c r="E58" s="54">
        <f>PipingTable[[#This Row],[Base Hourly Rate]] * Piping_PTIPercent</f>
        <v>0</v>
      </c>
      <c r="F58" s="54">
        <f>PipingTable[[#This Row],[Base Hourly Rate]] * Piping_BenefitsPercent</f>
        <v>0</v>
      </c>
      <c r="G58" s="54">
        <f>SUM(PipingTable[[#This Row],[Base Hourly Rate]:[Fringe Hourly Rate]]) * Piping_ProfitPercent</f>
        <v>0</v>
      </c>
      <c r="H58" s="54">
        <f>SUM(PipingTable[[#This Row],[Base Hourly Rate]:[Profit Hourly Rate]]) * Piping_BondPercent</f>
        <v>0</v>
      </c>
      <c r="I58" s="54">
        <f>SUM(PipingTable[[#This Row],[Base Hourly Rate]:[Bond Hourly Rate]])</f>
        <v>0</v>
      </c>
    </row>
    <row r="59" spans="2:9" s="50" customFormat="1" x14ac:dyDescent="0.45">
      <c r="B59" s="14"/>
      <c r="C59" s="15"/>
      <c r="D59" s="54">
        <f>PipingTable[[#This Row],[Base Hourly Rate]] * Piping_OverheadPercent</f>
        <v>0</v>
      </c>
      <c r="E59" s="54">
        <f>PipingTable[[#This Row],[Base Hourly Rate]] * Piping_PTIPercent</f>
        <v>0</v>
      </c>
      <c r="F59" s="54">
        <f>PipingTable[[#This Row],[Base Hourly Rate]] * Piping_BenefitsPercent</f>
        <v>0</v>
      </c>
      <c r="G59" s="54">
        <f>SUM(PipingTable[[#This Row],[Base Hourly Rate]:[Fringe Hourly Rate]]) * Piping_ProfitPercent</f>
        <v>0</v>
      </c>
      <c r="H59" s="54">
        <f>SUM(PipingTable[[#This Row],[Base Hourly Rate]:[Profit Hourly Rate]]) * Piping_BondPercent</f>
        <v>0</v>
      </c>
      <c r="I59" s="54">
        <f>SUM(PipingTable[[#This Row],[Base Hourly Rate]:[Bond Hourly Rate]])</f>
        <v>0</v>
      </c>
    </row>
    <row r="60" spans="2:9" s="50" customFormat="1" x14ac:dyDescent="0.45">
      <c r="B60" s="14"/>
      <c r="C60" s="15"/>
      <c r="D60" s="54">
        <f>PipingTable[[#This Row],[Base Hourly Rate]] * Piping_OverheadPercent</f>
        <v>0</v>
      </c>
      <c r="E60" s="54">
        <f>PipingTable[[#This Row],[Base Hourly Rate]] * Piping_PTIPercent</f>
        <v>0</v>
      </c>
      <c r="F60" s="54">
        <f>PipingTable[[#This Row],[Base Hourly Rate]] * Piping_BenefitsPercent</f>
        <v>0</v>
      </c>
      <c r="G60" s="54">
        <f>SUM(PipingTable[[#This Row],[Base Hourly Rate]:[Fringe Hourly Rate]]) * Piping_ProfitPercent</f>
        <v>0</v>
      </c>
      <c r="H60" s="54">
        <f>SUM(PipingTable[[#This Row],[Base Hourly Rate]:[Profit Hourly Rate]]) * Piping_BondPercent</f>
        <v>0</v>
      </c>
      <c r="I60" s="54">
        <f>SUM(PipingTable[[#This Row],[Base Hourly Rate]:[Bond Hourly Rate]])</f>
        <v>0</v>
      </c>
    </row>
    <row r="61" spans="2:9" s="50" customFormat="1" x14ac:dyDescent="0.45">
      <c r="B61" s="14"/>
      <c r="C61" s="15"/>
      <c r="D61" s="54">
        <f>PipingTable[[#This Row],[Base Hourly Rate]] * Piping_OverheadPercent</f>
        <v>0</v>
      </c>
      <c r="E61" s="54">
        <f>PipingTable[[#This Row],[Base Hourly Rate]] * Piping_PTIPercent</f>
        <v>0</v>
      </c>
      <c r="F61" s="54">
        <f>PipingTable[[#This Row],[Base Hourly Rate]] * Piping_BenefitsPercent</f>
        <v>0</v>
      </c>
      <c r="G61" s="54">
        <f>SUM(PipingTable[[#This Row],[Base Hourly Rate]:[Fringe Hourly Rate]]) * Piping_ProfitPercent</f>
        <v>0</v>
      </c>
      <c r="H61" s="54">
        <f>SUM(PipingTable[[#This Row],[Base Hourly Rate]:[Profit Hourly Rate]]) * Piping_BondPercent</f>
        <v>0</v>
      </c>
      <c r="I61" s="54">
        <f>SUM(PipingTable[[#This Row],[Base Hourly Rate]:[Bond Hourly Rate]])</f>
        <v>0</v>
      </c>
    </row>
    <row r="62" spans="2:9" s="50" customFormat="1" x14ac:dyDescent="0.45">
      <c r="B62" s="14"/>
      <c r="C62" s="15"/>
      <c r="D62" s="54">
        <f>PipingTable[[#This Row],[Base Hourly Rate]] * Piping_OverheadPercent</f>
        <v>0</v>
      </c>
      <c r="E62" s="54">
        <f>PipingTable[[#This Row],[Base Hourly Rate]] * Piping_PTIPercent</f>
        <v>0</v>
      </c>
      <c r="F62" s="54">
        <f>PipingTable[[#This Row],[Base Hourly Rate]] * Piping_BenefitsPercent</f>
        <v>0</v>
      </c>
      <c r="G62" s="54">
        <f>SUM(PipingTable[[#This Row],[Base Hourly Rate]:[Fringe Hourly Rate]]) * Piping_ProfitPercent</f>
        <v>0</v>
      </c>
      <c r="H62" s="54">
        <f>SUM(PipingTable[[#This Row],[Base Hourly Rate]:[Profit Hourly Rate]]) * Piping_BondPercent</f>
        <v>0</v>
      </c>
      <c r="I62" s="54">
        <f>SUM(PipingTable[[#This Row],[Base Hourly Rate]:[Bond Hourly Rate]])</f>
        <v>0</v>
      </c>
    </row>
    <row r="63" spans="2:9" s="50" customFormat="1" x14ac:dyDescent="0.45">
      <c r="B63" s="14"/>
      <c r="C63" s="15"/>
      <c r="D63" s="54">
        <f>PipingTable[[#This Row],[Base Hourly Rate]] * Piping_OverheadPercent</f>
        <v>0</v>
      </c>
      <c r="E63" s="54">
        <f>PipingTable[[#This Row],[Base Hourly Rate]] * Piping_PTIPercent</f>
        <v>0</v>
      </c>
      <c r="F63" s="54">
        <f>PipingTable[[#This Row],[Base Hourly Rate]] * Piping_BenefitsPercent</f>
        <v>0</v>
      </c>
      <c r="G63" s="54">
        <f>SUM(PipingTable[[#This Row],[Base Hourly Rate]:[Fringe Hourly Rate]]) * Piping_ProfitPercent</f>
        <v>0</v>
      </c>
      <c r="H63" s="54">
        <f>SUM(PipingTable[[#This Row],[Base Hourly Rate]:[Profit Hourly Rate]]) * Piping_BondPercent</f>
        <v>0</v>
      </c>
      <c r="I63" s="54">
        <f>SUM(PipingTable[[#This Row],[Base Hourly Rate]:[Bond Hourly Rate]])</f>
        <v>0</v>
      </c>
    </row>
    <row r="64" spans="2:9" s="50" customFormat="1" x14ac:dyDescent="0.45">
      <c r="B64" s="14"/>
      <c r="C64" s="15"/>
      <c r="D64" s="54">
        <f>PipingTable[[#This Row],[Base Hourly Rate]] * Piping_OverheadPercent</f>
        <v>0</v>
      </c>
      <c r="E64" s="54">
        <f>PipingTable[[#This Row],[Base Hourly Rate]] * Piping_PTIPercent</f>
        <v>0</v>
      </c>
      <c r="F64" s="54">
        <f>PipingTable[[#This Row],[Base Hourly Rate]] * Piping_BenefitsPercent</f>
        <v>0</v>
      </c>
      <c r="G64" s="54">
        <f>SUM(PipingTable[[#This Row],[Base Hourly Rate]:[Fringe Hourly Rate]]) * Piping_ProfitPercent</f>
        <v>0</v>
      </c>
      <c r="H64" s="54">
        <f>SUM(PipingTable[[#This Row],[Base Hourly Rate]:[Profit Hourly Rate]]) * Piping_BondPercent</f>
        <v>0</v>
      </c>
      <c r="I64" s="54">
        <f>SUM(PipingTable[[#This Row],[Base Hourly Rate]:[Bond Hourly Rate]])</f>
        <v>0</v>
      </c>
    </row>
    <row r="65" spans="2:9" s="50" customFormat="1" x14ac:dyDescent="0.45">
      <c r="B65" s="14"/>
      <c r="C65" s="15"/>
      <c r="D65" s="54">
        <f>PipingTable[[#This Row],[Base Hourly Rate]] * Piping_OverheadPercent</f>
        <v>0</v>
      </c>
      <c r="E65" s="54">
        <f>PipingTable[[#This Row],[Base Hourly Rate]] * Piping_PTIPercent</f>
        <v>0</v>
      </c>
      <c r="F65" s="54">
        <f>PipingTable[[#This Row],[Base Hourly Rate]] * Piping_BenefitsPercent</f>
        <v>0</v>
      </c>
      <c r="G65" s="54">
        <f>SUM(PipingTable[[#This Row],[Base Hourly Rate]:[Fringe Hourly Rate]]) * Piping_ProfitPercent</f>
        <v>0</v>
      </c>
      <c r="H65" s="54">
        <f>SUM(PipingTable[[#This Row],[Base Hourly Rate]:[Profit Hourly Rate]]) * Piping_BondPercent</f>
        <v>0</v>
      </c>
      <c r="I65" s="54">
        <f>SUM(PipingTable[[#This Row],[Base Hourly Rate]:[Bond Hourly Rate]])</f>
        <v>0</v>
      </c>
    </row>
    <row r="66" spans="2:9" s="50" customFormat="1" x14ac:dyDescent="0.45">
      <c r="B66" s="14"/>
      <c r="C66" s="15"/>
      <c r="D66" s="54">
        <f>PipingTable[[#This Row],[Base Hourly Rate]] * Piping_OverheadPercent</f>
        <v>0</v>
      </c>
      <c r="E66" s="54">
        <f>PipingTable[[#This Row],[Base Hourly Rate]] * Piping_PTIPercent</f>
        <v>0</v>
      </c>
      <c r="F66" s="54">
        <f>PipingTable[[#This Row],[Base Hourly Rate]] * Piping_BenefitsPercent</f>
        <v>0</v>
      </c>
      <c r="G66" s="54">
        <f>SUM(PipingTable[[#This Row],[Base Hourly Rate]:[Fringe Hourly Rate]]) * Piping_ProfitPercent</f>
        <v>0</v>
      </c>
      <c r="H66" s="54">
        <f>SUM(PipingTable[[#This Row],[Base Hourly Rate]:[Profit Hourly Rate]]) * Piping_BondPercent</f>
        <v>0</v>
      </c>
      <c r="I66" s="54">
        <f>SUM(PipingTable[[#This Row],[Base Hourly Rate]:[Bond Hourly Rate]])</f>
        <v>0</v>
      </c>
    </row>
    <row r="67" spans="2:9" s="50" customFormat="1" x14ac:dyDescent="0.45">
      <c r="B67" s="14"/>
      <c r="C67" s="15"/>
      <c r="D67" s="54">
        <f>PipingTable[[#This Row],[Base Hourly Rate]] * Piping_OverheadPercent</f>
        <v>0</v>
      </c>
      <c r="E67" s="54">
        <f>PipingTable[[#This Row],[Base Hourly Rate]] * Piping_PTIPercent</f>
        <v>0</v>
      </c>
      <c r="F67" s="54">
        <f>PipingTable[[#This Row],[Base Hourly Rate]] * Piping_BenefitsPercent</f>
        <v>0</v>
      </c>
      <c r="G67" s="54">
        <f>SUM(PipingTable[[#This Row],[Base Hourly Rate]:[Fringe Hourly Rate]]) * Piping_ProfitPercent</f>
        <v>0</v>
      </c>
      <c r="H67" s="54">
        <f>SUM(PipingTable[[#This Row],[Base Hourly Rate]:[Profit Hourly Rate]]) * Piping_BondPercent</f>
        <v>0</v>
      </c>
      <c r="I67" s="54">
        <f>SUM(PipingTable[[#This Row],[Base Hourly Rate]:[Bond Hourly Rate]])</f>
        <v>0</v>
      </c>
    </row>
    <row r="68" spans="2:9" s="50" customFormat="1" x14ac:dyDescent="0.45">
      <c r="B68" s="14"/>
      <c r="C68" s="15"/>
      <c r="D68" s="54">
        <f>PipingTable[[#This Row],[Base Hourly Rate]] * Piping_OverheadPercent</f>
        <v>0</v>
      </c>
      <c r="E68" s="54">
        <f>PipingTable[[#This Row],[Base Hourly Rate]] * Piping_PTIPercent</f>
        <v>0</v>
      </c>
      <c r="F68" s="54">
        <f>PipingTable[[#This Row],[Base Hourly Rate]] * Piping_BenefitsPercent</f>
        <v>0</v>
      </c>
      <c r="G68" s="54">
        <f>SUM(PipingTable[[#This Row],[Base Hourly Rate]:[Fringe Hourly Rate]]) * Piping_ProfitPercent</f>
        <v>0</v>
      </c>
      <c r="H68" s="54">
        <f>SUM(PipingTable[[#This Row],[Base Hourly Rate]:[Profit Hourly Rate]]) * Piping_BondPercent</f>
        <v>0</v>
      </c>
      <c r="I68" s="54">
        <f>SUM(PipingTable[[#This Row],[Base Hourly Rate]:[Bond Hourly Rate]])</f>
        <v>0</v>
      </c>
    </row>
    <row r="69" spans="2:9" s="50" customFormat="1" x14ac:dyDescent="0.45">
      <c r="B69" s="14"/>
      <c r="C69" s="15"/>
      <c r="D69" s="54">
        <f>PipingTable[[#This Row],[Base Hourly Rate]] * Piping_OverheadPercent</f>
        <v>0</v>
      </c>
      <c r="E69" s="54">
        <f>PipingTable[[#This Row],[Base Hourly Rate]] * Piping_PTIPercent</f>
        <v>0</v>
      </c>
      <c r="F69" s="54">
        <f>PipingTable[[#This Row],[Base Hourly Rate]] * Piping_BenefitsPercent</f>
        <v>0</v>
      </c>
      <c r="G69" s="54">
        <f>SUM(PipingTable[[#This Row],[Base Hourly Rate]:[Fringe Hourly Rate]]) * Piping_ProfitPercent</f>
        <v>0</v>
      </c>
      <c r="H69" s="54">
        <f>SUM(PipingTable[[#This Row],[Base Hourly Rate]:[Profit Hourly Rate]]) * Piping_BondPercent</f>
        <v>0</v>
      </c>
      <c r="I69" s="54">
        <f>SUM(PipingTable[[#This Row],[Base Hourly Rate]:[Bond Hourly Rate]])</f>
        <v>0</v>
      </c>
    </row>
    <row r="70" spans="2:9" s="50" customFormat="1" x14ac:dyDescent="0.45">
      <c r="B70" s="14"/>
      <c r="C70" s="15"/>
      <c r="D70" s="54">
        <f>PipingTable[[#This Row],[Base Hourly Rate]] * Piping_OverheadPercent</f>
        <v>0</v>
      </c>
      <c r="E70" s="54">
        <f>PipingTable[[#This Row],[Base Hourly Rate]] * Piping_PTIPercent</f>
        <v>0</v>
      </c>
      <c r="F70" s="54">
        <f>PipingTable[[#This Row],[Base Hourly Rate]] * Piping_BenefitsPercent</f>
        <v>0</v>
      </c>
      <c r="G70" s="54">
        <f>SUM(PipingTable[[#This Row],[Base Hourly Rate]:[Fringe Hourly Rate]]) * Piping_ProfitPercent</f>
        <v>0</v>
      </c>
      <c r="H70" s="54">
        <f>SUM(PipingTable[[#This Row],[Base Hourly Rate]:[Profit Hourly Rate]]) * Piping_BondPercent</f>
        <v>0</v>
      </c>
      <c r="I70" s="54">
        <f>SUM(PipingTable[[#This Row],[Base Hourly Rate]:[Bond Hourly Rate]])</f>
        <v>0</v>
      </c>
    </row>
    <row r="71" spans="2:9" s="50" customFormat="1" x14ac:dyDescent="0.45">
      <c r="B71" s="14"/>
      <c r="C71" s="15"/>
      <c r="D71" s="54">
        <f>PipingTable[[#This Row],[Base Hourly Rate]] * Piping_OverheadPercent</f>
        <v>0</v>
      </c>
      <c r="E71" s="54">
        <f>PipingTable[[#This Row],[Base Hourly Rate]] * Piping_PTIPercent</f>
        <v>0</v>
      </c>
      <c r="F71" s="54">
        <f>PipingTable[[#This Row],[Base Hourly Rate]] * Piping_BenefitsPercent</f>
        <v>0</v>
      </c>
      <c r="G71" s="54">
        <f>SUM(PipingTable[[#This Row],[Base Hourly Rate]:[Fringe Hourly Rate]]) * Piping_ProfitPercent</f>
        <v>0</v>
      </c>
      <c r="H71" s="54">
        <f>SUM(PipingTable[[#This Row],[Base Hourly Rate]:[Profit Hourly Rate]]) * Piping_BondPercent</f>
        <v>0</v>
      </c>
      <c r="I71" s="54">
        <f>SUM(PipingTable[[#This Row],[Base Hourly Rate]:[Bond Hourly Rate]])</f>
        <v>0</v>
      </c>
    </row>
    <row r="72" spans="2:9" s="50" customFormat="1" x14ac:dyDescent="0.45">
      <c r="B72" s="14"/>
      <c r="C72" s="15"/>
      <c r="D72" s="54">
        <f>PipingTable[[#This Row],[Base Hourly Rate]] * Piping_OverheadPercent</f>
        <v>0</v>
      </c>
      <c r="E72" s="54">
        <f>PipingTable[[#This Row],[Base Hourly Rate]] * Piping_PTIPercent</f>
        <v>0</v>
      </c>
      <c r="F72" s="54">
        <f>PipingTable[[#This Row],[Base Hourly Rate]] * Piping_BenefitsPercent</f>
        <v>0</v>
      </c>
      <c r="G72" s="54">
        <f>SUM(PipingTable[[#This Row],[Base Hourly Rate]:[Fringe Hourly Rate]]) * Piping_ProfitPercent</f>
        <v>0</v>
      </c>
      <c r="H72" s="54">
        <f>SUM(PipingTable[[#This Row],[Base Hourly Rate]:[Profit Hourly Rate]]) * Piping_BondPercent</f>
        <v>0</v>
      </c>
      <c r="I72" s="54">
        <f>SUM(PipingTable[[#This Row],[Base Hourly Rate]:[Bond Hourly Rate]])</f>
        <v>0</v>
      </c>
    </row>
    <row r="73" spans="2:9" s="50" customFormat="1" x14ac:dyDescent="0.45">
      <c r="B73" s="14"/>
      <c r="C73" s="15"/>
      <c r="D73" s="55">
        <f>PipingTable[[#This Row],[Base Hourly Rate]] * Piping_OverheadPercent</f>
        <v>0</v>
      </c>
      <c r="E73" s="55">
        <f>PipingTable[[#This Row],[Base Hourly Rate]] * Piping_PTIPercent</f>
        <v>0</v>
      </c>
      <c r="F73" s="55">
        <f>PipingTable[[#This Row],[Base Hourly Rate]] * Piping_BenefitsPercent</f>
        <v>0</v>
      </c>
      <c r="G73" s="54">
        <f>SUM(PipingTable[[#This Row],[Base Hourly Rate]:[Fringe Hourly Rate]]) * Piping_ProfitPercent</f>
        <v>0</v>
      </c>
      <c r="H73" s="54">
        <f>SUM(PipingTable[[#This Row],[Base Hourly Rate]:[Profit Hourly Rate]]) * Piping_BondPercent</f>
        <v>0</v>
      </c>
      <c r="I73" s="54">
        <f>SUM(PipingTable[[#This Row],[Base Hourly Rate]:[Bond Hourly Rate]])</f>
        <v>0</v>
      </c>
    </row>
    <row r="74" spans="2:9" s="50" customFormat="1" x14ac:dyDescent="0.45">
      <c r="B74" s="56"/>
      <c r="C74" s="57"/>
      <c r="D74" s="58"/>
      <c r="E74" s="58"/>
      <c r="F74" s="58"/>
      <c r="G74" s="57"/>
      <c r="H74" s="57"/>
      <c r="I74" s="57"/>
    </row>
    <row r="75" spans="2:9" s="50" customFormat="1" ht="16.899999999999999" x14ac:dyDescent="0.5">
      <c r="B75" s="74" t="str">
        <f>$B$7</f>
        <v>Plumbing</v>
      </c>
      <c r="C75" s="75"/>
      <c r="D75" s="75"/>
      <c r="E75" s="75"/>
      <c r="F75" s="75"/>
      <c r="G75" s="75"/>
      <c r="H75" s="75"/>
      <c r="I75" s="76"/>
    </row>
    <row r="76" spans="2:9" s="50" customFormat="1" ht="42.75" x14ac:dyDescent="0.45">
      <c r="B76" s="53" t="s">
        <v>90</v>
      </c>
      <c r="C76" s="46" t="s">
        <v>0</v>
      </c>
      <c r="D76" s="46" t="s">
        <v>5</v>
      </c>
      <c r="E76" s="46" t="s">
        <v>6</v>
      </c>
      <c r="F76" s="46" t="s">
        <v>60</v>
      </c>
      <c r="G76" s="46" t="s">
        <v>49</v>
      </c>
      <c r="H76" s="46" t="s">
        <v>50</v>
      </c>
      <c r="I76" s="46" t="s">
        <v>1</v>
      </c>
    </row>
    <row r="77" spans="2:9" s="50" customFormat="1" x14ac:dyDescent="0.45">
      <c r="B77" s="14" t="s">
        <v>97</v>
      </c>
      <c r="C77" s="15">
        <v>60</v>
      </c>
      <c r="D77" s="54">
        <f>PlumbingTable[[#This Row],[Base Hourly Rate]] * Plumbing_OverheadPercent</f>
        <v>6</v>
      </c>
      <c r="E77" s="54">
        <f>PlumbingTable[[#This Row],[Base Hourly Rate]] * Plumbing_PTIPercent</f>
        <v>6.6</v>
      </c>
      <c r="F77" s="54">
        <f>PlumbingTable[[#This Row],[Base Hourly Rate]] * Plumbing_BenefitsPercent</f>
        <v>10.799999999999999</v>
      </c>
      <c r="G77" s="54">
        <f>SUM(PlumbingTable[[#This Row],[Base Hourly Rate]:[Fringe Hourly Rate]]) * Plumbing_ProfitPercent</f>
        <v>8.34</v>
      </c>
      <c r="H77" s="54">
        <f>SUM(PlumbingTable[[#This Row],[Base Hourly Rate]:[Profit Hourly Rate]]) * Plumbing_BondPercent</f>
        <v>2.7521999999999998</v>
      </c>
      <c r="I77" s="54">
        <f>SUM(PlumbingTable[[#This Row],[Base Hourly Rate]:[Bond Hourly Rate]])</f>
        <v>94.492199999999997</v>
      </c>
    </row>
    <row r="78" spans="2:9" s="50" customFormat="1" x14ac:dyDescent="0.45">
      <c r="B78" s="14" t="s">
        <v>98</v>
      </c>
      <c r="C78" s="15">
        <v>45</v>
      </c>
      <c r="D78" s="54">
        <f>PlumbingTable[[#This Row],[Base Hourly Rate]] * Plumbing_OverheadPercent</f>
        <v>4.5</v>
      </c>
      <c r="E78" s="54">
        <f>PlumbingTable[[#This Row],[Base Hourly Rate]] * Plumbing_PTIPercent</f>
        <v>4.95</v>
      </c>
      <c r="F78" s="54">
        <f>PlumbingTable[[#This Row],[Base Hourly Rate]] * Plumbing_BenefitsPercent</f>
        <v>8.1</v>
      </c>
      <c r="G78" s="54">
        <f>SUM(PlumbingTable[[#This Row],[Base Hourly Rate]:[Fringe Hourly Rate]]) * Plumbing_ProfitPercent</f>
        <v>6.2550000000000008</v>
      </c>
      <c r="H78" s="54">
        <f>SUM(PlumbingTable[[#This Row],[Base Hourly Rate]:[Profit Hourly Rate]]) * Plumbing_BondPercent</f>
        <v>2.0641500000000002</v>
      </c>
      <c r="I78" s="54">
        <f>SUM(PlumbingTable[[#This Row],[Base Hourly Rate]:[Bond Hourly Rate]])</f>
        <v>70.869150000000005</v>
      </c>
    </row>
    <row r="79" spans="2:9" s="50" customFormat="1" x14ac:dyDescent="0.45">
      <c r="B79" s="14"/>
      <c r="C79" s="15"/>
      <c r="D79" s="54">
        <f>PlumbingTable[[#This Row],[Base Hourly Rate]] * Plumbing_OverheadPercent</f>
        <v>0</v>
      </c>
      <c r="E79" s="54">
        <f>PlumbingTable[[#This Row],[Base Hourly Rate]] * Plumbing_PTIPercent</f>
        <v>0</v>
      </c>
      <c r="F79" s="54">
        <f>PlumbingTable[[#This Row],[Base Hourly Rate]] * Plumbing_BenefitsPercent</f>
        <v>0</v>
      </c>
      <c r="G79" s="54">
        <f>SUM(PlumbingTable[[#This Row],[Base Hourly Rate]:[Fringe Hourly Rate]]) * Plumbing_ProfitPercent</f>
        <v>0</v>
      </c>
      <c r="H79" s="54">
        <f>SUM(PlumbingTable[[#This Row],[Base Hourly Rate]:[Profit Hourly Rate]]) * Plumbing_BondPercent</f>
        <v>0</v>
      </c>
      <c r="I79" s="54">
        <f>SUM(PlumbingTable[[#This Row],[Base Hourly Rate]:[Bond Hourly Rate]])</f>
        <v>0</v>
      </c>
    </row>
    <row r="80" spans="2:9" s="50" customFormat="1" x14ac:dyDescent="0.45">
      <c r="B80" s="14"/>
      <c r="C80" s="15"/>
      <c r="D80" s="54">
        <f>PlumbingTable[[#This Row],[Base Hourly Rate]] * Plumbing_OverheadPercent</f>
        <v>0</v>
      </c>
      <c r="E80" s="54">
        <f>PlumbingTable[[#This Row],[Base Hourly Rate]] * Plumbing_PTIPercent</f>
        <v>0</v>
      </c>
      <c r="F80" s="54">
        <f>PlumbingTable[[#This Row],[Base Hourly Rate]] * Plumbing_BenefitsPercent</f>
        <v>0</v>
      </c>
      <c r="G80" s="54">
        <f>SUM(PlumbingTable[[#This Row],[Base Hourly Rate]:[Fringe Hourly Rate]]) * Plumbing_ProfitPercent</f>
        <v>0</v>
      </c>
      <c r="H80" s="54">
        <f>SUM(PlumbingTable[[#This Row],[Base Hourly Rate]:[Profit Hourly Rate]]) * Plumbing_BondPercent</f>
        <v>0</v>
      </c>
      <c r="I80" s="54">
        <f>SUM(PlumbingTable[[#This Row],[Base Hourly Rate]:[Bond Hourly Rate]])</f>
        <v>0</v>
      </c>
    </row>
    <row r="81" spans="2:9" s="50" customFormat="1" x14ac:dyDescent="0.45">
      <c r="B81" s="14"/>
      <c r="C81" s="15"/>
      <c r="D81" s="54">
        <f>PlumbingTable[[#This Row],[Base Hourly Rate]] * Plumbing_OverheadPercent</f>
        <v>0</v>
      </c>
      <c r="E81" s="54">
        <f>PlumbingTable[[#This Row],[Base Hourly Rate]] * Plumbing_PTIPercent</f>
        <v>0</v>
      </c>
      <c r="F81" s="54">
        <f>PlumbingTable[[#This Row],[Base Hourly Rate]] * Plumbing_BenefitsPercent</f>
        <v>0</v>
      </c>
      <c r="G81" s="54">
        <f>SUM(PlumbingTable[[#This Row],[Base Hourly Rate]:[Fringe Hourly Rate]]) * Plumbing_ProfitPercent</f>
        <v>0</v>
      </c>
      <c r="H81" s="54">
        <f>SUM(PlumbingTable[[#This Row],[Base Hourly Rate]:[Profit Hourly Rate]]) * Plumbing_BondPercent</f>
        <v>0</v>
      </c>
      <c r="I81" s="54">
        <f>SUM(PlumbingTable[[#This Row],[Base Hourly Rate]:[Bond Hourly Rate]])</f>
        <v>0</v>
      </c>
    </row>
    <row r="82" spans="2:9" s="50" customFormat="1" x14ac:dyDescent="0.45">
      <c r="B82" s="14"/>
      <c r="C82" s="15"/>
      <c r="D82" s="54">
        <f>PlumbingTable[[#This Row],[Base Hourly Rate]] * Plumbing_OverheadPercent</f>
        <v>0</v>
      </c>
      <c r="E82" s="54">
        <f>PlumbingTable[[#This Row],[Base Hourly Rate]] * Plumbing_PTIPercent</f>
        <v>0</v>
      </c>
      <c r="F82" s="54">
        <f>PlumbingTable[[#This Row],[Base Hourly Rate]] * Plumbing_BenefitsPercent</f>
        <v>0</v>
      </c>
      <c r="G82" s="54">
        <f>SUM(PlumbingTable[[#This Row],[Base Hourly Rate]:[Fringe Hourly Rate]]) * Plumbing_ProfitPercent</f>
        <v>0</v>
      </c>
      <c r="H82" s="54">
        <f>SUM(PlumbingTable[[#This Row],[Base Hourly Rate]:[Profit Hourly Rate]]) * Plumbing_BondPercent</f>
        <v>0</v>
      </c>
      <c r="I82" s="54">
        <f>SUM(PlumbingTable[[#This Row],[Base Hourly Rate]:[Bond Hourly Rate]])</f>
        <v>0</v>
      </c>
    </row>
    <row r="83" spans="2:9" s="50" customFormat="1" x14ac:dyDescent="0.45">
      <c r="B83" s="14"/>
      <c r="C83" s="15"/>
      <c r="D83" s="54">
        <f>PlumbingTable[[#This Row],[Base Hourly Rate]] * Plumbing_OverheadPercent</f>
        <v>0</v>
      </c>
      <c r="E83" s="54">
        <f>PlumbingTable[[#This Row],[Base Hourly Rate]] * Plumbing_PTIPercent</f>
        <v>0</v>
      </c>
      <c r="F83" s="54">
        <f>PlumbingTable[[#This Row],[Base Hourly Rate]] * Plumbing_BenefitsPercent</f>
        <v>0</v>
      </c>
      <c r="G83" s="54">
        <f>SUM(PlumbingTable[[#This Row],[Base Hourly Rate]:[Fringe Hourly Rate]]) * Plumbing_ProfitPercent</f>
        <v>0</v>
      </c>
      <c r="H83" s="54">
        <f>SUM(PlumbingTable[[#This Row],[Base Hourly Rate]:[Profit Hourly Rate]]) * Plumbing_BondPercent</f>
        <v>0</v>
      </c>
      <c r="I83" s="54">
        <f>SUM(PlumbingTable[[#This Row],[Base Hourly Rate]:[Bond Hourly Rate]])</f>
        <v>0</v>
      </c>
    </row>
    <row r="84" spans="2:9" s="50" customFormat="1" x14ac:dyDescent="0.45">
      <c r="B84" s="14"/>
      <c r="C84" s="15"/>
      <c r="D84" s="54">
        <f>PlumbingTable[[#This Row],[Base Hourly Rate]] * Plumbing_OverheadPercent</f>
        <v>0</v>
      </c>
      <c r="E84" s="54">
        <f>PlumbingTable[[#This Row],[Base Hourly Rate]] * Plumbing_PTIPercent</f>
        <v>0</v>
      </c>
      <c r="F84" s="54">
        <f>PlumbingTable[[#This Row],[Base Hourly Rate]] * Plumbing_BenefitsPercent</f>
        <v>0</v>
      </c>
      <c r="G84" s="54">
        <f>SUM(PlumbingTable[[#This Row],[Base Hourly Rate]:[Fringe Hourly Rate]]) * Plumbing_ProfitPercent</f>
        <v>0</v>
      </c>
      <c r="H84" s="54">
        <f>SUM(PlumbingTable[[#This Row],[Base Hourly Rate]:[Profit Hourly Rate]]) * Plumbing_BondPercent</f>
        <v>0</v>
      </c>
      <c r="I84" s="54">
        <f>SUM(PlumbingTable[[#This Row],[Base Hourly Rate]:[Bond Hourly Rate]])</f>
        <v>0</v>
      </c>
    </row>
    <row r="85" spans="2:9" s="50" customFormat="1" x14ac:dyDescent="0.45">
      <c r="B85" s="14"/>
      <c r="C85" s="15"/>
      <c r="D85" s="54">
        <f>PlumbingTable[[#This Row],[Base Hourly Rate]] * Plumbing_OverheadPercent</f>
        <v>0</v>
      </c>
      <c r="E85" s="54">
        <f>PlumbingTable[[#This Row],[Base Hourly Rate]] * Plumbing_PTIPercent</f>
        <v>0</v>
      </c>
      <c r="F85" s="54">
        <f>PlumbingTable[[#This Row],[Base Hourly Rate]] * Plumbing_BenefitsPercent</f>
        <v>0</v>
      </c>
      <c r="G85" s="54">
        <f>SUM(PlumbingTable[[#This Row],[Base Hourly Rate]:[Fringe Hourly Rate]]) * Plumbing_ProfitPercent</f>
        <v>0</v>
      </c>
      <c r="H85" s="54">
        <f>SUM(PlumbingTable[[#This Row],[Base Hourly Rate]:[Profit Hourly Rate]]) * Plumbing_BondPercent</f>
        <v>0</v>
      </c>
      <c r="I85" s="54">
        <f>SUM(PlumbingTable[[#This Row],[Base Hourly Rate]:[Bond Hourly Rate]])</f>
        <v>0</v>
      </c>
    </row>
    <row r="86" spans="2:9" s="50" customFormat="1" x14ac:dyDescent="0.45">
      <c r="B86" s="14"/>
      <c r="C86" s="15"/>
      <c r="D86" s="54">
        <f>PlumbingTable[[#This Row],[Base Hourly Rate]] * Plumbing_OverheadPercent</f>
        <v>0</v>
      </c>
      <c r="E86" s="54">
        <f>PlumbingTable[[#This Row],[Base Hourly Rate]] * Plumbing_PTIPercent</f>
        <v>0</v>
      </c>
      <c r="F86" s="54">
        <f>PlumbingTable[[#This Row],[Base Hourly Rate]] * Plumbing_BenefitsPercent</f>
        <v>0</v>
      </c>
      <c r="G86" s="54">
        <f>SUM(PlumbingTable[[#This Row],[Base Hourly Rate]:[Fringe Hourly Rate]]) * Plumbing_ProfitPercent</f>
        <v>0</v>
      </c>
      <c r="H86" s="54">
        <f>SUM(PlumbingTable[[#This Row],[Base Hourly Rate]:[Profit Hourly Rate]]) * Plumbing_BondPercent</f>
        <v>0</v>
      </c>
      <c r="I86" s="54">
        <f>SUM(PlumbingTable[[#This Row],[Base Hourly Rate]:[Bond Hourly Rate]])</f>
        <v>0</v>
      </c>
    </row>
    <row r="87" spans="2:9" s="50" customFormat="1" x14ac:dyDescent="0.45">
      <c r="B87" s="14"/>
      <c r="C87" s="15"/>
      <c r="D87" s="54">
        <f>PlumbingTable[[#This Row],[Base Hourly Rate]] * Plumbing_OverheadPercent</f>
        <v>0</v>
      </c>
      <c r="E87" s="54">
        <f>PlumbingTable[[#This Row],[Base Hourly Rate]] * Plumbing_PTIPercent</f>
        <v>0</v>
      </c>
      <c r="F87" s="54">
        <f>PlumbingTable[[#This Row],[Base Hourly Rate]] * Plumbing_BenefitsPercent</f>
        <v>0</v>
      </c>
      <c r="G87" s="54">
        <f>SUM(PlumbingTable[[#This Row],[Base Hourly Rate]:[Fringe Hourly Rate]]) * Plumbing_ProfitPercent</f>
        <v>0</v>
      </c>
      <c r="H87" s="54">
        <f>SUM(PlumbingTable[[#This Row],[Base Hourly Rate]:[Profit Hourly Rate]]) * Plumbing_BondPercent</f>
        <v>0</v>
      </c>
      <c r="I87" s="54">
        <f>SUM(PlumbingTable[[#This Row],[Base Hourly Rate]:[Bond Hourly Rate]])</f>
        <v>0</v>
      </c>
    </row>
    <row r="88" spans="2:9" s="50" customFormat="1" x14ac:dyDescent="0.45">
      <c r="B88" s="14"/>
      <c r="C88" s="15"/>
      <c r="D88" s="54">
        <f>PlumbingTable[[#This Row],[Base Hourly Rate]] * Plumbing_OverheadPercent</f>
        <v>0</v>
      </c>
      <c r="E88" s="54">
        <f>PlumbingTable[[#This Row],[Base Hourly Rate]] * Plumbing_PTIPercent</f>
        <v>0</v>
      </c>
      <c r="F88" s="54">
        <f>PlumbingTable[[#This Row],[Base Hourly Rate]] * Plumbing_BenefitsPercent</f>
        <v>0</v>
      </c>
      <c r="G88" s="54">
        <f>SUM(PlumbingTable[[#This Row],[Base Hourly Rate]:[Fringe Hourly Rate]]) * Plumbing_ProfitPercent</f>
        <v>0</v>
      </c>
      <c r="H88" s="54">
        <f>SUM(PlumbingTable[[#This Row],[Base Hourly Rate]:[Profit Hourly Rate]]) * Plumbing_BondPercent</f>
        <v>0</v>
      </c>
      <c r="I88" s="54">
        <f>SUM(PlumbingTable[[#This Row],[Base Hourly Rate]:[Bond Hourly Rate]])</f>
        <v>0</v>
      </c>
    </row>
    <row r="89" spans="2:9" s="50" customFormat="1" x14ac:dyDescent="0.45">
      <c r="B89" s="14"/>
      <c r="C89" s="15"/>
      <c r="D89" s="54">
        <f>PlumbingTable[[#This Row],[Base Hourly Rate]] * Plumbing_OverheadPercent</f>
        <v>0</v>
      </c>
      <c r="E89" s="54">
        <f>PlumbingTable[[#This Row],[Base Hourly Rate]] * Plumbing_PTIPercent</f>
        <v>0</v>
      </c>
      <c r="F89" s="54">
        <f>PlumbingTable[[#This Row],[Base Hourly Rate]] * Plumbing_BenefitsPercent</f>
        <v>0</v>
      </c>
      <c r="G89" s="54">
        <f>SUM(PlumbingTable[[#This Row],[Base Hourly Rate]:[Fringe Hourly Rate]]) * Plumbing_ProfitPercent</f>
        <v>0</v>
      </c>
      <c r="H89" s="54">
        <f>SUM(PlumbingTable[[#This Row],[Base Hourly Rate]:[Profit Hourly Rate]]) * Plumbing_BondPercent</f>
        <v>0</v>
      </c>
      <c r="I89" s="54">
        <f>SUM(PlumbingTable[[#This Row],[Base Hourly Rate]:[Bond Hourly Rate]])</f>
        <v>0</v>
      </c>
    </row>
    <row r="90" spans="2:9" s="50" customFormat="1" x14ac:dyDescent="0.45">
      <c r="B90" s="14"/>
      <c r="C90" s="15"/>
      <c r="D90" s="54">
        <f>PlumbingTable[[#This Row],[Base Hourly Rate]] * Plumbing_OverheadPercent</f>
        <v>0</v>
      </c>
      <c r="E90" s="54">
        <f>PlumbingTable[[#This Row],[Base Hourly Rate]] * Plumbing_PTIPercent</f>
        <v>0</v>
      </c>
      <c r="F90" s="54">
        <f>PlumbingTable[[#This Row],[Base Hourly Rate]] * Plumbing_BenefitsPercent</f>
        <v>0</v>
      </c>
      <c r="G90" s="54">
        <f>SUM(PlumbingTable[[#This Row],[Base Hourly Rate]:[Fringe Hourly Rate]]) * Plumbing_ProfitPercent</f>
        <v>0</v>
      </c>
      <c r="H90" s="54">
        <f>SUM(PlumbingTable[[#This Row],[Base Hourly Rate]:[Profit Hourly Rate]]) * Plumbing_BondPercent</f>
        <v>0</v>
      </c>
      <c r="I90" s="54">
        <f>SUM(PlumbingTable[[#This Row],[Base Hourly Rate]:[Bond Hourly Rate]])</f>
        <v>0</v>
      </c>
    </row>
    <row r="91" spans="2:9" s="50" customFormat="1" x14ac:dyDescent="0.45">
      <c r="B91" s="14"/>
      <c r="C91" s="15"/>
      <c r="D91" s="54">
        <f>PlumbingTable[[#This Row],[Base Hourly Rate]] * Plumbing_OverheadPercent</f>
        <v>0</v>
      </c>
      <c r="E91" s="54">
        <f>PlumbingTable[[#This Row],[Base Hourly Rate]] * Plumbing_PTIPercent</f>
        <v>0</v>
      </c>
      <c r="F91" s="54">
        <f>PlumbingTable[[#This Row],[Base Hourly Rate]] * Plumbing_BenefitsPercent</f>
        <v>0</v>
      </c>
      <c r="G91" s="54">
        <f>SUM(PlumbingTable[[#This Row],[Base Hourly Rate]:[Fringe Hourly Rate]]) * Plumbing_ProfitPercent</f>
        <v>0</v>
      </c>
      <c r="H91" s="54">
        <f>SUM(PlumbingTable[[#This Row],[Base Hourly Rate]:[Profit Hourly Rate]]) * Plumbing_BondPercent</f>
        <v>0</v>
      </c>
      <c r="I91" s="54">
        <f>SUM(PlumbingTable[[#This Row],[Base Hourly Rate]:[Bond Hourly Rate]])</f>
        <v>0</v>
      </c>
    </row>
    <row r="92" spans="2:9" s="50" customFormat="1" x14ac:dyDescent="0.45">
      <c r="B92" s="14"/>
      <c r="C92" s="15"/>
      <c r="D92" s="54">
        <f>PlumbingTable[[#This Row],[Base Hourly Rate]] * Plumbing_OverheadPercent</f>
        <v>0</v>
      </c>
      <c r="E92" s="54">
        <f>PlumbingTable[[#This Row],[Base Hourly Rate]] * Plumbing_PTIPercent</f>
        <v>0</v>
      </c>
      <c r="F92" s="54">
        <f>PlumbingTable[[#This Row],[Base Hourly Rate]] * Plumbing_BenefitsPercent</f>
        <v>0</v>
      </c>
      <c r="G92" s="54">
        <f>SUM(PlumbingTable[[#This Row],[Base Hourly Rate]:[Fringe Hourly Rate]]) * Plumbing_ProfitPercent</f>
        <v>0</v>
      </c>
      <c r="H92" s="54">
        <f>SUM(PlumbingTable[[#This Row],[Base Hourly Rate]:[Profit Hourly Rate]]) * Plumbing_BondPercent</f>
        <v>0</v>
      </c>
      <c r="I92" s="54">
        <f>SUM(PlumbingTable[[#This Row],[Base Hourly Rate]:[Bond Hourly Rate]])</f>
        <v>0</v>
      </c>
    </row>
    <row r="93" spans="2:9" s="50" customFormat="1" x14ac:dyDescent="0.45">
      <c r="B93" s="14"/>
      <c r="C93" s="15"/>
      <c r="D93" s="54">
        <f>PlumbingTable[[#This Row],[Base Hourly Rate]] * Plumbing_OverheadPercent</f>
        <v>0</v>
      </c>
      <c r="E93" s="54">
        <f>PlumbingTable[[#This Row],[Base Hourly Rate]] * Plumbing_PTIPercent</f>
        <v>0</v>
      </c>
      <c r="F93" s="54">
        <f>PlumbingTable[[#This Row],[Base Hourly Rate]] * Plumbing_BenefitsPercent</f>
        <v>0</v>
      </c>
      <c r="G93" s="54">
        <f>SUM(PlumbingTable[[#This Row],[Base Hourly Rate]:[Fringe Hourly Rate]]) * Plumbing_ProfitPercent</f>
        <v>0</v>
      </c>
      <c r="H93" s="54">
        <f>SUM(PlumbingTable[[#This Row],[Base Hourly Rate]:[Profit Hourly Rate]]) * Plumbing_BondPercent</f>
        <v>0</v>
      </c>
      <c r="I93" s="54">
        <f>SUM(PlumbingTable[[#This Row],[Base Hourly Rate]:[Bond Hourly Rate]])</f>
        <v>0</v>
      </c>
    </row>
    <row r="94" spans="2:9" s="50" customFormat="1" x14ac:dyDescent="0.45">
      <c r="B94" s="14"/>
      <c r="C94" s="15"/>
      <c r="D94" s="54">
        <f>PlumbingTable[[#This Row],[Base Hourly Rate]] * Plumbing_OverheadPercent</f>
        <v>0</v>
      </c>
      <c r="E94" s="54">
        <f>PlumbingTable[[#This Row],[Base Hourly Rate]] * Plumbing_PTIPercent</f>
        <v>0</v>
      </c>
      <c r="F94" s="54">
        <f>PlumbingTable[[#This Row],[Base Hourly Rate]] * Plumbing_BenefitsPercent</f>
        <v>0</v>
      </c>
      <c r="G94" s="54">
        <f>SUM(PlumbingTable[[#This Row],[Base Hourly Rate]:[Fringe Hourly Rate]]) * Plumbing_ProfitPercent</f>
        <v>0</v>
      </c>
      <c r="H94" s="54">
        <f>SUM(PlumbingTable[[#This Row],[Base Hourly Rate]:[Profit Hourly Rate]]) * Plumbing_BondPercent</f>
        <v>0</v>
      </c>
      <c r="I94" s="54">
        <f>SUM(PlumbingTable[[#This Row],[Base Hourly Rate]:[Bond Hourly Rate]])</f>
        <v>0</v>
      </c>
    </row>
    <row r="95" spans="2:9" s="50" customFormat="1" x14ac:dyDescent="0.45">
      <c r="B95" s="14"/>
      <c r="C95" s="15"/>
      <c r="D95" s="54">
        <f>PlumbingTable[[#This Row],[Base Hourly Rate]] * Plumbing_OverheadPercent</f>
        <v>0</v>
      </c>
      <c r="E95" s="54">
        <f>PlumbingTable[[#This Row],[Base Hourly Rate]] * Plumbing_PTIPercent</f>
        <v>0</v>
      </c>
      <c r="F95" s="54">
        <f>PlumbingTable[[#This Row],[Base Hourly Rate]] * Plumbing_BenefitsPercent</f>
        <v>0</v>
      </c>
      <c r="G95" s="54">
        <f>SUM(PlumbingTable[[#This Row],[Base Hourly Rate]:[Fringe Hourly Rate]]) * Plumbing_ProfitPercent</f>
        <v>0</v>
      </c>
      <c r="H95" s="54">
        <f>SUM(PlumbingTable[[#This Row],[Base Hourly Rate]:[Profit Hourly Rate]]) * Plumbing_BondPercent</f>
        <v>0</v>
      </c>
      <c r="I95" s="54">
        <f>SUM(PlumbingTable[[#This Row],[Base Hourly Rate]:[Bond Hourly Rate]])</f>
        <v>0</v>
      </c>
    </row>
    <row r="96" spans="2:9" s="50" customFormat="1" x14ac:dyDescent="0.45">
      <c r="B96" s="14"/>
      <c r="C96" s="15"/>
      <c r="D96" s="54">
        <f>PlumbingTable[[#This Row],[Base Hourly Rate]] * Plumbing_OverheadPercent</f>
        <v>0</v>
      </c>
      <c r="E96" s="54">
        <f>PlumbingTable[[#This Row],[Base Hourly Rate]] * Plumbing_PTIPercent</f>
        <v>0</v>
      </c>
      <c r="F96" s="54">
        <f>PlumbingTable[[#This Row],[Base Hourly Rate]] * Plumbing_BenefitsPercent</f>
        <v>0</v>
      </c>
      <c r="G96" s="54">
        <f>SUM(PlumbingTable[[#This Row],[Base Hourly Rate]:[Fringe Hourly Rate]]) * Plumbing_ProfitPercent</f>
        <v>0</v>
      </c>
      <c r="H96" s="54">
        <f>SUM(PlumbingTable[[#This Row],[Base Hourly Rate]:[Profit Hourly Rate]]) * Plumbing_BondPercent</f>
        <v>0</v>
      </c>
      <c r="I96" s="54">
        <f>SUM(PlumbingTable[[#This Row],[Base Hourly Rate]:[Bond Hourly Rate]])</f>
        <v>0</v>
      </c>
    </row>
    <row r="97" spans="2:9" s="50" customFormat="1" x14ac:dyDescent="0.45">
      <c r="B97" s="14"/>
      <c r="C97" s="15"/>
      <c r="D97" s="54">
        <f>PlumbingTable[[#This Row],[Base Hourly Rate]] * Plumbing_OverheadPercent</f>
        <v>0</v>
      </c>
      <c r="E97" s="54">
        <f>PlumbingTable[[#This Row],[Base Hourly Rate]] * Plumbing_PTIPercent</f>
        <v>0</v>
      </c>
      <c r="F97" s="54">
        <f>PlumbingTable[[#This Row],[Base Hourly Rate]] * Plumbing_BenefitsPercent</f>
        <v>0</v>
      </c>
      <c r="G97" s="54">
        <f>SUM(PlumbingTable[[#This Row],[Base Hourly Rate]:[Fringe Hourly Rate]]) * Plumbing_ProfitPercent</f>
        <v>0</v>
      </c>
      <c r="H97" s="54">
        <f>SUM(PlumbingTable[[#This Row],[Base Hourly Rate]:[Profit Hourly Rate]]) * Plumbing_BondPercent</f>
        <v>0</v>
      </c>
      <c r="I97" s="54">
        <f>SUM(PlumbingTable[[#This Row],[Base Hourly Rate]:[Bond Hourly Rate]])</f>
        <v>0</v>
      </c>
    </row>
    <row r="98" spans="2:9" s="50" customFormat="1" x14ac:dyDescent="0.45">
      <c r="B98" s="14"/>
      <c r="C98" s="15"/>
      <c r="D98" s="54">
        <f>PlumbingTable[[#This Row],[Base Hourly Rate]] * Plumbing_OverheadPercent</f>
        <v>0</v>
      </c>
      <c r="E98" s="54">
        <f>PlumbingTable[[#This Row],[Base Hourly Rate]] * Plumbing_PTIPercent</f>
        <v>0</v>
      </c>
      <c r="F98" s="54">
        <f>PlumbingTable[[#This Row],[Base Hourly Rate]] * Plumbing_BenefitsPercent</f>
        <v>0</v>
      </c>
      <c r="G98" s="54">
        <f>SUM(PlumbingTable[[#This Row],[Base Hourly Rate]:[Fringe Hourly Rate]]) * Plumbing_ProfitPercent</f>
        <v>0</v>
      </c>
      <c r="H98" s="54">
        <f>SUM(PlumbingTable[[#This Row],[Base Hourly Rate]:[Profit Hourly Rate]]) * Plumbing_BondPercent</f>
        <v>0</v>
      </c>
      <c r="I98" s="54">
        <f>SUM(PlumbingTable[[#This Row],[Base Hourly Rate]:[Bond Hourly Rate]])</f>
        <v>0</v>
      </c>
    </row>
    <row r="99" spans="2:9" s="50" customFormat="1" x14ac:dyDescent="0.45">
      <c r="B99" s="14"/>
      <c r="C99" s="15"/>
      <c r="D99" s="54">
        <f>PlumbingTable[[#This Row],[Base Hourly Rate]] * Plumbing_OverheadPercent</f>
        <v>0</v>
      </c>
      <c r="E99" s="54">
        <f>PlumbingTable[[#This Row],[Base Hourly Rate]] * Plumbing_PTIPercent</f>
        <v>0</v>
      </c>
      <c r="F99" s="54">
        <f>PlumbingTable[[#This Row],[Base Hourly Rate]] * Plumbing_BenefitsPercent</f>
        <v>0</v>
      </c>
      <c r="G99" s="54">
        <f>SUM(PlumbingTable[[#This Row],[Base Hourly Rate]:[Fringe Hourly Rate]]) * Plumbing_ProfitPercent</f>
        <v>0</v>
      </c>
      <c r="H99" s="54">
        <f>SUM(PlumbingTable[[#This Row],[Base Hourly Rate]:[Profit Hourly Rate]]) * Plumbing_BondPercent</f>
        <v>0</v>
      </c>
      <c r="I99" s="54">
        <f>SUM(PlumbingTable[[#This Row],[Base Hourly Rate]:[Bond Hourly Rate]])</f>
        <v>0</v>
      </c>
    </row>
    <row r="100" spans="2:9" s="50" customFormat="1" x14ac:dyDescent="0.45">
      <c r="B100" s="14"/>
      <c r="C100" s="15"/>
      <c r="D100" s="54">
        <f>PlumbingTable[[#This Row],[Base Hourly Rate]] * Plumbing_OverheadPercent</f>
        <v>0</v>
      </c>
      <c r="E100" s="54">
        <f>PlumbingTable[[#This Row],[Base Hourly Rate]] * Plumbing_PTIPercent</f>
        <v>0</v>
      </c>
      <c r="F100" s="54">
        <f>PlumbingTable[[#This Row],[Base Hourly Rate]] * Plumbing_BenefitsPercent</f>
        <v>0</v>
      </c>
      <c r="G100" s="54">
        <f>SUM(PlumbingTable[[#This Row],[Base Hourly Rate]:[Fringe Hourly Rate]]) * Plumbing_ProfitPercent</f>
        <v>0</v>
      </c>
      <c r="H100" s="54">
        <f>SUM(PlumbingTable[[#This Row],[Base Hourly Rate]:[Profit Hourly Rate]]) * Plumbing_BondPercent</f>
        <v>0</v>
      </c>
      <c r="I100" s="54">
        <f>SUM(PlumbingTable[[#This Row],[Base Hourly Rate]:[Bond Hourly Rate]])</f>
        <v>0</v>
      </c>
    </row>
    <row r="101" spans="2:9" s="50" customFormat="1" x14ac:dyDescent="0.45">
      <c r="B101" s="14"/>
      <c r="C101" s="15"/>
      <c r="D101" s="55">
        <f>PlumbingTable[[#This Row],[Base Hourly Rate]] * Plumbing_OverheadPercent</f>
        <v>0</v>
      </c>
      <c r="E101" s="55">
        <f>PlumbingTable[[#This Row],[Base Hourly Rate]] * Plumbing_PTIPercent</f>
        <v>0</v>
      </c>
      <c r="F101" s="55">
        <f>PlumbingTable[[#This Row],[Base Hourly Rate]] * Plumbing_BenefitsPercent</f>
        <v>0</v>
      </c>
      <c r="G101" s="54">
        <f>SUM(PlumbingTable[[#This Row],[Base Hourly Rate]:[Fringe Hourly Rate]]) * Plumbing_ProfitPercent</f>
        <v>0</v>
      </c>
      <c r="H101" s="54">
        <f>SUM(PlumbingTable[[#This Row],[Base Hourly Rate]:[Profit Hourly Rate]]) * Plumbing_BondPercent</f>
        <v>0</v>
      </c>
      <c r="I101" s="54">
        <f>SUM(PlumbingTable[[#This Row],[Base Hourly Rate]:[Bond Hourly Rate]])</f>
        <v>0</v>
      </c>
    </row>
    <row r="102" spans="2:9" s="50" customFormat="1" x14ac:dyDescent="0.45">
      <c r="B102" s="56"/>
      <c r="C102" s="57"/>
      <c r="D102" s="58"/>
      <c r="E102" s="58"/>
      <c r="F102" s="58"/>
      <c r="G102" s="57"/>
      <c r="H102" s="57"/>
      <c r="I102" s="57"/>
    </row>
    <row r="103" spans="2:9" s="50" customFormat="1" ht="16.899999999999999" x14ac:dyDescent="0.5">
      <c r="B103" s="77" t="str">
        <f>$B$8</f>
        <v>Other_1</v>
      </c>
      <c r="C103" s="75"/>
      <c r="D103" s="75"/>
      <c r="E103" s="75"/>
      <c r="F103" s="75"/>
      <c r="G103" s="75"/>
      <c r="H103" s="75"/>
      <c r="I103" s="76"/>
    </row>
    <row r="104" spans="2:9" s="50" customFormat="1" ht="42.75" x14ac:dyDescent="0.45">
      <c r="B104" s="53" t="s">
        <v>90</v>
      </c>
      <c r="C104" s="46" t="s">
        <v>0</v>
      </c>
      <c r="D104" s="46" t="s">
        <v>5</v>
      </c>
      <c r="E104" s="46" t="s">
        <v>6</v>
      </c>
      <c r="F104" s="46" t="s">
        <v>60</v>
      </c>
      <c r="G104" s="46" t="s">
        <v>49</v>
      </c>
      <c r="H104" s="46" t="s">
        <v>50</v>
      </c>
      <c r="I104" s="46" t="s">
        <v>1</v>
      </c>
    </row>
    <row r="105" spans="2:9" s="50" customFormat="1" x14ac:dyDescent="0.45">
      <c r="B105" s="14" t="s">
        <v>97</v>
      </c>
      <c r="C105" s="15">
        <v>60</v>
      </c>
      <c r="D105" s="54">
        <f>Other_1Table[[#This Row],[Base Hourly Rate]] * Other_1_OverheadPercent</f>
        <v>6</v>
      </c>
      <c r="E105" s="54">
        <f>Other_1Table[[#This Row],[Base Hourly Rate]] * Other_1_PTIPercent</f>
        <v>6.6</v>
      </c>
      <c r="F105" s="54">
        <f>Other_1Table[[#This Row],[Base Hourly Rate]] * Other_1_BenefitsPercent</f>
        <v>10.799999999999999</v>
      </c>
      <c r="G105" s="54">
        <f>SUM(Other_1Table[[#This Row],[Base Hourly Rate]:[Fringe Hourly Rate]]) * Other_1_ProfitPercent</f>
        <v>8.34</v>
      </c>
      <c r="H105" s="54">
        <f>SUM(Other_1Table[[#This Row],[Base Hourly Rate]:[Profit Hourly Rate]]) * Other_1_BondPercent</f>
        <v>2.7521999999999998</v>
      </c>
      <c r="I105" s="54">
        <f>SUM(Other_1Table[[#This Row],[Base Hourly Rate]:[Bond Hourly Rate]])</f>
        <v>94.492199999999997</v>
      </c>
    </row>
    <row r="106" spans="2:9" s="50" customFormat="1" x14ac:dyDescent="0.45">
      <c r="B106" s="14" t="s">
        <v>98</v>
      </c>
      <c r="C106" s="15">
        <v>45</v>
      </c>
      <c r="D106" s="54">
        <f>Other_1Table[[#This Row],[Base Hourly Rate]] * Other_1_OverheadPercent</f>
        <v>4.5</v>
      </c>
      <c r="E106" s="54">
        <f>Other_1Table[[#This Row],[Base Hourly Rate]] * Other_1_PTIPercent</f>
        <v>4.95</v>
      </c>
      <c r="F106" s="54">
        <f>Other_1Table[[#This Row],[Base Hourly Rate]] * Other_1_BenefitsPercent</f>
        <v>8.1</v>
      </c>
      <c r="G106" s="54">
        <f>SUM(Other_1Table[[#This Row],[Base Hourly Rate]:[Fringe Hourly Rate]]) * Other_1_ProfitPercent</f>
        <v>6.2550000000000008</v>
      </c>
      <c r="H106" s="54">
        <f>SUM(Other_1Table[[#This Row],[Base Hourly Rate]:[Profit Hourly Rate]]) * Other_1_BondPercent</f>
        <v>2.0641500000000002</v>
      </c>
      <c r="I106" s="54">
        <f>SUM(Other_1Table[[#This Row],[Base Hourly Rate]:[Bond Hourly Rate]])</f>
        <v>70.869150000000005</v>
      </c>
    </row>
    <row r="107" spans="2:9" s="50" customFormat="1" x14ac:dyDescent="0.45">
      <c r="B107" s="14"/>
      <c r="C107" s="15"/>
      <c r="D107" s="54">
        <f>Other_1Table[[#This Row],[Base Hourly Rate]] * Other_1_OverheadPercent</f>
        <v>0</v>
      </c>
      <c r="E107" s="54">
        <f>Other_1Table[[#This Row],[Base Hourly Rate]] * Other_1_PTIPercent</f>
        <v>0</v>
      </c>
      <c r="F107" s="54">
        <f>Other_1Table[[#This Row],[Base Hourly Rate]] * Other_1_BenefitsPercent</f>
        <v>0</v>
      </c>
      <c r="G107" s="54">
        <f>SUM(Other_1Table[[#This Row],[Base Hourly Rate]:[Fringe Hourly Rate]]) * Other_1_ProfitPercent</f>
        <v>0</v>
      </c>
      <c r="H107" s="54">
        <f>SUM(Other_1Table[[#This Row],[Base Hourly Rate]:[Profit Hourly Rate]]) * Other_1_BondPercent</f>
        <v>0</v>
      </c>
      <c r="I107" s="54">
        <f>SUM(Other_1Table[[#This Row],[Base Hourly Rate]:[Bond Hourly Rate]])</f>
        <v>0</v>
      </c>
    </row>
    <row r="108" spans="2:9" s="50" customFormat="1" x14ac:dyDescent="0.45">
      <c r="B108" s="14"/>
      <c r="C108" s="15"/>
      <c r="D108" s="54">
        <f>Other_1Table[[#This Row],[Base Hourly Rate]] * Other_1_OverheadPercent</f>
        <v>0</v>
      </c>
      <c r="E108" s="54">
        <f>Other_1Table[[#This Row],[Base Hourly Rate]] * Other_1_PTIPercent</f>
        <v>0</v>
      </c>
      <c r="F108" s="54">
        <f>Other_1Table[[#This Row],[Base Hourly Rate]] * Other_1_BenefitsPercent</f>
        <v>0</v>
      </c>
      <c r="G108" s="54">
        <f>SUM(Other_1Table[[#This Row],[Base Hourly Rate]:[Fringe Hourly Rate]]) * Other_1_ProfitPercent</f>
        <v>0</v>
      </c>
      <c r="H108" s="54">
        <f>SUM(Other_1Table[[#This Row],[Base Hourly Rate]:[Profit Hourly Rate]]) * Other_1_BondPercent</f>
        <v>0</v>
      </c>
      <c r="I108" s="54">
        <f>SUM(Other_1Table[[#This Row],[Base Hourly Rate]:[Bond Hourly Rate]])</f>
        <v>0</v>
      </c>
    </row>
    <row r="109" spans="2:9" s="50" customFormat="1" x14ac:dyDescent="0.45">
      <c r="B109" s="14"/>
      <c r="C109" s="15"/>
      <c r="D109" s="54">
        <f>Other_1Table[[#This Row],[Base Hourly Rate]] * Other_1_OverheadPercent</f>
        <v>0</v>
      </c>
      <c r="E109" s="54">
        <f>Other_1Table[[#This Row],[Base Hourly Rate]] * Other_1_PTIPercent</f>
        <v>0</v>
      </c>
      <c r="F109" s="54">
        <f>Other_1Table[[#This Row],[Base Hourly Rate]] * Other_1_BenefitsPercent</f>
        <v>0</v>
      </c>
      <c r="G109" s="54">
        <f>SUM(Other_1Table[[#This Row],[Base Hourly Rate]:[Fringe Hourly Rate]]) * Other_1_ProfitPercent</f>
        <v>0</v>
      </c>
      <c r="H109" s="54">
        <f>SUM(Other_1Table[[#This Row],[Base Hourly Rate]:[Profit Hourly Rate]]) * Other_1_BondPercent</f>
        <v>0</v>
      </c>
      <c r="I109" s="54">
        <f>SUM(Other_1Table[[#This Row],[Base Hourly Rate]:[Bond Hourly Rate]])</f>
        <v>0</v>
      </c>
    </row>
    <row r="110" spans="2:9" s="50" customFormat="1" x14ac:dyDescent="0.45">
      <c r="B110" s="14"/>
      <c r="C110" s="15"/>
      <c r="D110" s="54">
        <f>Other_1Table[[#This Row],[Base Hourly Rate]] * Other_1_OverheadPercent</f>
        <v>0</v>
      </c>
      <c r="E110" s="54">
        <f>Other_1Table[[#This Row],[Base Hourly Rate]] * Other_1_PTIPercent</f>
        <v>0</v>
      </c>
      <c r="F110" s="54">
        <f>Other_1Table[[#This Row],[Base Hourly Rate]] * Other_1_BenefitsPercent</f>
        <v>0</v>
      </c>
      <c r="G110" s="54">
        <f>SUM(Other_1Table[[#This Row],[Base Hourly Rate]:[Fringe Hourly Rate]]) * Other_1_ProfitPercent</f>
        <v>0</v>
      </c>
      <c r="H110" s="54">
        <f>SUM(Other_1Table[[#This Row],[Base Hourly Rate]:[Profit Hourly Rate]]) * Other_1_BondPercent</f>
        <v>0</v>
      </c>
      <c r="I110" s="54">
        <f>SUM(Other_1Table[[#This Row],[Base Hourly Rate]:[Bond Hourly Rate]])</f>
        <v>0</v>
      </c>
    </row>
    <row r="111" spans="2:9" s="50" customFormat="1" x14ac:dyDescent="0.45">
      <c r="B111" s="14"/>
      <c r="C111" s="15"/>
      <c r="D111" s="54">
        <f>Other_1Table[[#This Row],[Base Hourly Rate]] * Other_1_OverheadPercent</f>
        <v>0</v>
      </c>
      <c r="E111" s="54">
        <f>Other_1Table[[#This Row],[Base Hourly Rate]] * Other_1_PTIPercent</f>
        <v>0</v>
      </c>
      <c r="F111" s="54">
        <f>Other_1Table[[#This Row],[Base Hourly Rate]] * Other_1_BenefitsPercent</f>
        <v>0</v>
      </c>
      <c r="G111" s="54">
        <f>SUM(Other_1Table[[#This Row],[Base Hourly Rate]:[Fringe Hourly Rate]]) * Other_1_ProfitPercent</f>
        <v>0</v>
      </c>
      <c r="H111" s="54">
        <f>SUM(Other_1Table[[#This Row],[Base Hourly Rate]:[Profit Hourly Rate]]) * Other_1_BondPercent</f>
        <v>0</v>
      </c>
      <c r="I111" s="54">
        <f>SUM(Other_1Table[[#This Row],[Base Hourly Rate]:[Bond Hourly Rate]])</f>
        <v>0</v>
      </c>
    </row>
    <row r="112" spans="2:9" s="50" customFormat="1" x14ac:dyDescent="0.45">
      <c r="B112" s="14"/>
      <c r="C112" s="15"/>
      <c r="D112" s="54">
        <f>Other_1Table[[#This Row],[Base Hourly Rate]] * Other_1_OverheadPercent</f>
        <v>0</v>
      </c>
      <c r="E112" s="54">
        <f>Other_1Table[[#This Row],[Base Hourly Rate]] * Other_1_PTIPercent</f>
        <v>0</v>
      </c>
      <c r="F112" s="54">
        <f>Other_1Table[[#This Row],[Base Hourly Rate]] * Other_1_BenefitsPercent</f>
        <v>0</v>
      </c>
      <c r="G112" s="54">
        <f>SUM(Other_1Table[[#This Row],[Base Hourly Rate]:[Fringe Hourly Rate]]) * Other_1_ProfitPercent</f>
        <v>0</v>
      </c>
      <c r="H112" s="54">
        <f>SUM(Other_1Table[[#This Row],[Base Hourly Rate]:[Profit Hourly Rate]]) * Other_1_BondPercent</f>
        <v>0</v>
      </c>
      <c r="I112" s="54">
        <f>SUM(Other_1Table[[#This Row],[Base Hourly Rate]:[Bond Hourly Rate]])</f>
        <v>0</v>
      </c>
    </row>
    <row r="113" spans="2:9" s="50" customFormat="1" x14ac:dyDescent="0.45">
      <c r="B113" s="14"/>
      <c r="C113" s="15"/>
      <c r="D113" s="54">
        <f>Other_1Table[[#This Row],[Base Hourly Rate]] * Other_1_OverheadPercent</f>
        <v>0</v>
      </c>
      <c r="E113" s="54">
        <f>Other_1Table[[#This Row],[Base Hourly Rate]] * Other_1_PTIPercent</f>
        <v>0</v>
      </c>
      <c r="F113" s="54">
        <f>Other_1Table[[#This Row],[Base Hourly Rate]] * Other_1_BenefitsPercent</f>
        <v>0</v>
      </c>
      <c r="G113" s="54">
        <f>SUM(Other_1Table[[#This Row],[Base Hourly Rate]:[Fringe Hourly Rate]]) * Other_1_ProfitPercent</f>
        <v>0</v>
      </c>
      <c r="H113" s="54">
        <f>SUM(Other_1Table[[#This Row],[Base Hourly Rate]:[Profit Hourly Rate]]) * Other_1_BondPercent</f>
        <v>0</v>
      </c>
      <c r="I113" s="54">
        <f>SUM(Other_1Table[[#This Row],[Base Hourly Rate]:[Bond Hourly Rate]])</f>
        <v>0</v>
      </c>
    </row>
    <row r="114" spans="2:9" s="50" customFormat="1" x14ac:dyDescent="0.45">
      <c r="B114" s="14"/>
      <c r="C114" s="15"/>
      <c r="D114" s="54">
        <f>Other_1Table[[#This Row],[Base Hourly Rate]] * Other_1_OverheadPercent</f>
        <v>0</v>
      </c>
      <c r="E114" s="54">
        <f>Other_1Table[[#This Row],[Base Hourly Rate]] * Other_1_PTIPercent</f>
        <v>0</v>
      </c>
      <c r="F114" s="54">
        <f>Other_1Table[[#This Row],[Base Hourly Rate]] * Other_1_BenefitsPercent</f>
        <v>0</v>
      </c>
      <c r="G114" s="54">
        <f>SUM(Other_1Table[[#This Row],[Base Hourly Rate]:[Fringe Hourly Rate]]) * Other_1_ProfitPercent</f>
        <v>0</v>
      </c>
      <c r="H114" s="54">
        <f>SUM(Other_1Table[[#This Row],[Base Hourly Rate]:[Profit Hourly Rate]]) * Other_1_BondPercent</f>
        <v>0</v>
      </c>
      <c r="I114" s="54">
        <f>SUM(Other_1Table[[#This Row],[Base Hourly Rate]:[Bond Hourly Rate]])</f>
        <v>0</v>
      </c>
    </row>
    <row r="115" spans="2:9" s="50" customFormat="1" x14ac:dyDescent="0.45">
      <c r="B115" s="14"/>
      <c r="C115" s="15"/>
      <c r="D115" s="54">
        <f>Other_1Table[[#This Row],[Base Hourly Rate]] * Other_1_OverheadPercent</f>
        <v>0</v>
      </c>
      <c r="E115" s="54">
        <f>Other_1Table[[#This Row],[Base Hourly Rate]] * Other_1_PTIPercent</f>
        <v>0</v>
      </c>
      <c r="F115" s="54">
        <f>Other_1Table[[#This Row],[Base Hourly Rate]] * Other_1_BenefitsPercent</f>
        <v>0</v>
      </c>
      <c r="G115" s="54">
        <f>SUM(Other_1Table[[#This Row],[Base Hourly Rate]:[Fringe Hourly Rate]]) * Other_1_ProfitPercent</f>
        <v>0</v>
      </c>
      <c r="H115" s="54">
        <f>SUM(Other_1Table[[#This Row],[Base Hourly Rate]:[Profit Hourly Rate]]) * Other_1_BondPercent</f>
        <v>0</v>
      </c>
      <c r="I115" s="54">
        <f>SUM(Other_1Table[[#This Row],[Base Hourly Rate]:[Bond Hourly Rate]])</f>
        <v>0</v>
      </c>
    </row>
    <row r="116" spans="2:9" s="50" customFormat="1" x14ac:dyDescent="0.45">
      <c r="B116" s="14"/>
      <c r="C116" s="15"/>
      <c r="D116" s="54">
        <f>Other_1Table[[#This Row],[Base Hourly Rate]] * Other_1_OverheadPercent</f>
        <v>0</v>
      </c>
      <c r="E116" s="54">
        <f>Other_1Table[[#This Row],[Base Hourly Rate]] * Other_1_PTIPercent</f>
        <v>0</v>
      </c>
      <c r="F116" s="54">
        <f>Other_1Table[[#This Row],[Base Hourly Rate]] * Other_1_BenefitsPercent</f>
        <v>0</v>
      </c>
      <c r="G116" s="54">
        <f>SUM(Other_1Table[[#This Row],[Base Hourly Rate]:[Fringe Hourly Rate]]) * Other_1_ProfitPercent</f>
        <v>0</v>
      </c>
      <c r="H116" s="54">
        <f>SUM(Other_1Table[[#This Row],[Base Hourly Rate]:[Profit Hourly Rate]]) * Other_1_BondPercent</f>
        <v>0</v>
      </c>
      <c r="I116" s="54">
        <f>SUM(Other_1Table[[#This Row],[Base Hourly Rate]:[Bond Hourly Rate]])</f>
        <v>0</v>
      </c>
    </row>
    <row r="117" spans="2:9" s="50" customFormat="1" x14ac:dyDescent="0.45">
      <c r="B117" s="14"/>
      <c r="C117" s="15"/>
      <c r="D117" s="54">
        <f>Other_1Table[[#This Row],[Base Hourly Rate]] * Other_1_OverheadPercent</f>
        <v>0</v>
      </c>
      <c r="E117" s="54">
        <f>Other_1Table[[#This Row],[Base Hourly Rate]] * Other_1_PTIPercent</f>
        <v>0</v>
      </c>
      <c r="F117" s="54">
        <f>Other_1Table[[#This Row],[Base Hourly Rate]] * Other_1_BenefitsPercent</f>
        <v>0</v>
      </c>
      <c r="G117" s="54">
        <f>SUM(Other_1Table[[#This Row],[Base Hourly Rate]:[Fringe Hourly Rate]]) * Other_1_ProfitPercent</f>
        <v>0</v>
      </c>
      <c r="H117" s="54">
        <f>SUM(Other_1Table[[#This Row],[Base Hourly Rate]:[Profit Hourly Rate]]) * Other_1_BondPercent</f>
        <v>0</v>
      </c>
      <c r="I117" s="54">
        <f>SUM(Other_1Table[[#This Row],[Base Hourly Rate]:[Bond Hourly Rate]])</f>
        <v>0</v>
      </c>
    </row>
    <row r="118" spans="2:9" s="50" customFormat="1" x14ac:dyDescent="0.45">
      <c r="B118" s="14"/>
      <c r="C118" s="15"/>
      <c r="D118" s="54">
        <f>Other_1Table[[#This Row],[Base Hourly Rate]] * Other_1_OverheadPercent</f>
        <v>0</v>
      </c>
      <c r="E118" s="54">
        <f>Other_1Table[[#This Row],[Base Hourly Rate]] * Other_1_PTIPercent</f>
        <v>0</v>
      </c>
      <c r="F118" s="54">
        <f>Other_1Table[[#This Row],[Base Hourly Rate]] * Other_1_BenefitsPercent</f>
        <v>0</v>
      </c>
      <c r="G118" s="54">
        <f>SUM(Other_1Table[[#This Row],[Base Hourly Rate]:[Fringe Hourly Rate]]) * Other_1_ProfitPercent</f>
        <v>0</v>
      </c>
      <c r="H118" s="54">
        <f>SUM(Other_1Table[[#This Row],[Base Hourly Rate]:[Profit Hourly Rate]]) * Other_1_BondPercent</f>
        <v>0</v>
      </c>
      <c r="I118" s="54">
        <f>SUM(Other_1Table[[#This Row],[Base Hourly Rate]:[Bond Hourly Rate]])</f>
        <v>0</v>
      </c>
    </row>
    <row r="119" spans="2:9" s="50" customFormat="1" x14ac:dyDescent="0.45">
      <c r="B119" s="14"/>
      <c r="C119" s="15"/>
      <c r="D119" s="54">
        <f>Other_1Table[[#This Row],[Base Hourly Rate]] * Other_1_OverheadPercent</f>
        <v>0</v>
      </c>
      <c r="E119" s="54">
        <f>Other_1Table[[#This Row],[Base Hourly Rate]] * Other_1_PTIPercent</f>
        <v>0</v>
      </c>
      <c r="F119" s="54">
        <f>Other_1Table[[#This Row],[Base Hourly Rate]] * Other_1_BenefitsPercent</f>
        <v>0</v>
      </c>
      <c r="G119" s="54">
        <f>SUM(Other_1Table[[#This Row],[Base Hourly Rate]:[Fringe Hourly Rate]]) * Other_1_ProfitPercent</f>
        <v>0</v>
      </c>
      <c r="H119" s="54">
        <f>SUM(Other_1Table[[#This Row],[Base Hourly Rate]:[Profit Hourly Rate]]) * Other_1_BondPercent</f>
        <v>0</v>
      </c>
      <c r="I119" s="54">
        <f>SUM(Other_1Table[[#This Row],[Base Hourly Rate]:[Bond Hourly Rate]])</f>
        <v>0</v>
      </c>
    </row>
    <row r="120" spans="2:9" s="50" customFormat="1" x14ac:dyDescent="0.45">
      <c r="B120" s="14"/>
      <c r="C120" s="15"/>
      <c r="D120" s="54">
        <f>Other_1Table[[#This Row],[Base Hourly Rate]] * Other_1_OverheadPercent</f>
        <v>0</v>
      </c>
      <c r="E120" s="54">
        <f>Other_1Table[[#This Row],[Base Hourly Rate]] * Other_1_PTIPercent</f>
        <v>0</v>
      </c>
      <c r="F120" s="54">
        <f>Other_1Table[[#This Row],[Base Hourly Rate]] * Other_1_BenefitsPercent</f>
        <v>0</v>
      </c>
      <c r="G120" s="54">
        <f>SUM(Other_1Table[[#This Row],[Base Hourly Rate]:[Fringe Hourly Rate]]) * Other_1_ProfitPercent</f>
        <v>0</v>
      </c>
      <c r="H120" s="54">
        <f>SUM(Other_1Table[[#This Row],[Base Hourly Rate]:[Profit Hourly Rate]]) * Other_1_BondPercent</f>
        <v>0</v>
      </c>
      <c r="I120" s="54">
        <f>SUM(Other_1Table[[#This Row],[Base Hourly Rate]:[Bond Hourly Rate]])</f>
        <v>0</v>
      </c>
    </row>
    <row r="121" spans="2:9" s="50" customFormat="1" x14ac:dyDescent="0.45">
      <c r="B121" s="14"/>
      <c r="C121" s="15"/>
      <c r="D121" s="54">
        <f>Other_1Table[[#This Row],[Base Hourly Rate]] * Other_1_OverheadPercent</f>
        <v>0</v>
      </c>
      <c r="E121" s="54">
        <f>Other_1Table[[#This Row],[Base Hourly Rate]] * Other_1_PTIPercent</f>
        <v>0</v>
      </c>
      <c r="F121" s="54">
        <f>Other_1Table[[#This Row],[Base Hourly Rate]] * Other_1_BenefitsPercent</f>
        <v>0</v>
      </c>
      <c r="G121" s="54">
        <f>SUM(Other_1Table[[#This Row],[Base Hourly Rate]:[Fringe Hourly Rate]]) * Other_1_ProfitPercent</f>
        <v>0</v>
      </c>
      <c r="H121" s="54">
        <f>SUM(Other_1Table[[#This Row],[Base Hourly Rate]:[Profit Hourly Rate]]) * Other_1_BondPercent</f>
        <v>0</v>
      </c>
      <c r="I121" s="54">
        <f>SUM(Other_1Table[[#This Row],[Base Hourly Rate]:[Bond Hourly Rate]])</f>
        <v>0</v>
      </c>
    </row>
    <row r="122" spans="2:9" s="50" customFormat="1" x14ac:dyDescent="0.45">
      <c r="B122" s="14"/>
      <c r="C122" s="15"/>
      <c r="D122" s="54">
        <f>Other_1Table[[#This Row],[Base Hourly Rate]] * Other_1_OverheadPercent</f>
        <v>0</v>
      </c>
      <c r="E122" s="54">
        <f>Other_1Table[[#This Row],[Base Hourly Rate]] * Other_1_PTIPercent</f>
        <v>0</v>
      </c>
      <c r="F122" s="54">
        <f>Other_1Table[[#This Row],[Base Hourly Rate]] * Other_1_BenefitsPercent</f>
        <v>0</v>
      </c>
      <c r="G122" s="54">
        <f>SUM(Other_1Table[[#This Row],[Base Hourly Rate]:[Fringe Hourly Rate]]) * Other_1_ProfitPercent</f>
        <v>0</v>
      </c>
      <c r="H122" s="54">
        <f>SUM(Other_1Table[[#This Row],[Base Hourly Rate]:[Profit Hourly Rate]]) * Other_1_BondPercent</f>
        <v>0</v>
      </c>
      <c r="I122" s="54">
        <f>SUM(Other_1Table[[#This Row],[Base Hourly Rate]:[Bond Hourly Rate]])</f>
        <v>0</v>
      </c>
    </row>
    <row r="123" spans="2:9" s="50" customFormat="1" x14ac:dyDescent="0.45">
      <c r="B123" s="14"/>
      <c r="C123" s="15"/>
      <c r="D123" s="54">
        <f>Other_1Table[[#This Row],[Base Hourly Rate]] * Other_1_OverheadPercent</f>
        <v>0</v>
      </c>
      <c r="E123" s="54">
        <f>Other_1Table[[#This Row],[Base Hourly Rate]] * Other_1_PTIPercent</f>
        <v>0</v>
      </c>
      <c r="F123" s="54">
        <f>Other_1Table[[#This Row],[Base Hourly Rate]] * Other_1_BenefitsPercent</f>
        <v>0</v>
      </c>
      <c r="G123" s="54">
        <f>SUM(Other_1Table[[#This Row],[Base Hourly Rate]:[Fringe Hourly Rate]]) * Other_1_ProfitPercent</f>
        <v>0</v>
      </c>
      <c r="H123" s="54">
        <f>SUM(Other_1Table[[#This Row],[Base Hourly Rate]:[Profit Hourly Rate]]) * Other_1_BondPercent</f>
        <v>0</v>
      </c>
      <c r="I123" s="54">
        <f>SUM(Other_1Table[[#This Row],[Base Hourly Rate]:[Bond Hourly Rate]])</f>
        <v>0</v>
      </c>
    </row>
    <row r="124" spans="2:9" s="50" customFormat="1" x14ac:dyDescent="0.45">
      <c r="B124" s="14"/>
      <c r="C124" s="15"/>
      <c r="D124" s="54">
        <f>Other_1Table[[#This Row],[Base Hourly Rate]] * Other_1_OverheadPercent</f>
        <v>0</v>
      </c>
      <c r="E124" s="54">
        <f>Other_1Table[[#This Row],[Base Hourly Rate]] * Other_1_PTIPercent</f>
        <v>0</v>
      </c>
      <c r="F124" s="54">
        <f>Other_1Table[[#This Row],[Base Hourly Rate]] * Other_1_BenefitsPercent</f>
        <v>0</v>
      </c>
      <c r="G124" s="54">
        <f>SUM(Other_1Table[[#This Row],[Base Hourly Rate]:[Fringe Hourly Rate]]) * Other_1_ProfitPercent</f>
        <v>0</v>
      </c>
      <c r="H124" s="54">
        <f>SUM(Other_1Table[[#This Row],[Base Hourly Rate]:[Profit Hourly Rate]]) * Other_1_BondPercent</f>
        <v>0</v>
      </c>
      <c r="I124" s="54">
        <f>SUM(Other_1Table[[#This Row],[Base Hourly Rate]:[Bond Hourly Rate]])</f>
        <v>0</v>
      </c>
    </row>
    <row r="125" spans="2:9" s="50" customFormat="1" x14ac:dyDescent="0.45">
      <c r="B125" s="14"/>
      <c r="C125" s="15"/>
      <c r="D125" s="54">
        <f>Other_1Table[[#This Row],[Base Hourly Rate]] * Other_1_OverheadPercent</f>
        <v>0</v>
      </c>
      <c r="E125" s="54">
        <f>Other_1Table[[#This Row],[Base Hourly Rate]] * Other_1_PTIPercent</f>
        <v>0</v>
      </c>
      <c r="F125" s="54">
        <f>Other_1Table[[#This Row],[Base Hourly Rate]] * Other_1_BenefitsPercent</f>
        <v>0</v>
      </c>
      <c r="G125" s="54">
        <f>SUM(Other_1Table[[#This Row],[Base Hourly Rate]:[Fringe Hourly Rate]]) * Other_1_ProfitPercent</f>
        <v>0</v>
      </c>
      <c r="H125" s="54">
        <f>SUM(Other_1Table[[#This Row],[Base Hourly Rate]:[Profit Hourly Rate]]) * Other_1_BondPercent</f>
        <v>0</v>
      </c>
      <c r="I125" s="54">
        <f>SUM(Other_1Table[[#This Row],[Base Hourly Rate]:[Bond Hourly Rate]])</f>
        <v>0</v>
      </c>
    </row>
    <row r="126" spans="2:9" s="50" customFormat="1" x14ac:dyDescent="0.45">
      <c r="B126" s="14"/>
      <c r="C126" s="15"/>
      <c r="D126" s="54">
        <f>Other_1Table[[#This Row],[Base Hourly Rate]] * Other_1_OverheadPercent</f>
        <v>0</v>
      </c>
      <c r="E126" s="54">
        <f>Other_1Table[[#This Row],[Base Hourly Rate]] * Other_1_PTIPercent</f>
        <v>0</v>
      </c>
      <c r="F126" s="54">
        <f>Other_1Table[[#This Row],[Base Hourly Rate]] * Other_1_BenefitsPercent</f>
        <v>0</v>
      </c>
      <c r="G126" s="54">
        <f>SUM(Other_1Table[[#This Row],[Base Hourly Rate]:[Fringe Hourly Rate]]) * Other_1_ProfitPercent</f>
        <v>0</v>
      </c>
      <c r="H126" s="54">
        <f>SUM(Other_1Table[[#This Row],[Base Hourly Rate]:[Profit Hourly Rate]]) * Other_1_BondPercent</f>
        <v>0</v>
      </c>
      <c r="I126" s="54">
        <f>SUM(Other_1Table[[#This Row],[Base Hourly Rate]:[Bond Hourly Rate]])</f>
        <v>0</v>
      </c>
    </row>
    <row r="127" spans="2:9" s="50" customFormat="1" x14ac:dyDescent="0.45">
      <c r="B127" s="14"/>
      <c r="C127" s="15"/>
      <c r="D127" s="54">
        <f>Other_1Table[[#This Row],[Base Hourly Rate]] * Other_1_OverheadPercent</f>
        <v>0</v>
      </c>
      <c r="E127" s="54">
        <f>Other_1Table[[#This Row],[Base Hourly Rate]] * Other_1_PTIPercent</f>
        <v>0</v>
      </c>
      <c r="F127" s="54">
        <f>Other_1Table[[#This Row],[Base Hourly Rate]] * Other_1_BenefitsPercent</f>
        <v>0</v>
      </c>
      <c r="G127" s="54">
        <f>SUM(Other_1Table[[#This Row],[Base Hourly Rate]:[Fringe Hourly Rate]]) * Other_1_ProfitPercent</f>
        <v>0</v>
      </c>
      <c r="H127" s="54">
        <f>SUM(Other_1Table[[#This Row],[Base Hourly Rate]:[Profit Hourly Rate]]) * Other_1_BondPercent</f>
        <v>0</v>
      </c>
      <c r="I127" s="54">
        <f>SUM(Other_1Table[[#This Row],[Base Hourly Rate]:[Bond Hourly Rate]])</f>
        <v>0</v>
      </c>
    </row>
    <row r="128" spans="2:9" s="50" customFormat="1" x14ac:dyDescent="0.45">
      <c r="B128" s="14"/>
      <c r="C128" s="15"/>
      <c r="D128" s="54">
        <f>Other_1Table[[#This Row],[Base Hourly Rate]] * Other_1_OverheadPercent</f>
        <v>0</v>
      </c>
      <c r="E128" s="54">
        <f>Other_1Table[[#This Row],[Base Hourly Rate]] * Other_1_PTIPercent</f>
        <v>0</v>
      </c>
      <c r="F128" s="54">
        <f>Other_1Table[[#This Row],[Base Hourly Rate]] * Other_1_BenefitsPercent</f>
        <v>0</v>
      </c>
      <c r="G128" s="54">
        <f>SUM(Other_1Table[[#This Row],[Base Hourly Rate]:[Fringe Hourly Rate]]) * Other_1_ProfitPercent</f>
        <v>0</v>
      </c>
      <c r="H128" s="54">
        <f>SUM(Other_1Table[[#This Row],[Base Hourly Rate]:[Profit Hourly Rate]]) * Other_1_BondPercent</f>
        <v>0</v>
      </c>
      <c r="I128" s="54">
        <f>SUM(Other_1Table[[#This Row],[Base Hourly Rate]:[Bond Hourly Rate]])</f>
        <v>0</v>
      </c>
    </row>
    <row r="129" spans="2:9" s="50" customFormat="1" x14ac:dyDescent="0.45">
      <c r="B129" s="14"/>
      <c r="C129" s="15"/>
      <c r="D129" s="55">
        <f>Other_1Table[[#This Row],[Base Hourly Rate]] * Other_1_OverheadPercent</f>
        <v>0</v>
      </c>
      <c r="E129" s="55">
        <f>Other_1Table[[#This Row],[Base Hourly Rate]] * Other_1_PTIPercent</f>
        <v>0</v>
      </c>
      <c r="F129" s="55">
        <f>Other_1Table[[#This Row],[Base Hourly Rate]] * Other_1_BenefitsPercent</f>
        <v>0</v>
      </c>
      <c r="G129" s="54">
        <f>SUM(Other_1Table[[#This Row],[Base Hourly Rate]:[Fringe Hourly Rate]]) * Other_1_ProfitPercent</f>
        <v>0</v>
      </c>
      <c r="H129" s="54">
        <f>SUM(Other_1Table[[#This Row],[Base Hourly Rate]:[Profit Hourly Rate]]) * Other_1_BondPercent</f>
        <v>0</v>
      </c>
      <c r="I129" s="54">
        <f>SUM(Other_1Table[[#This Row],[Base Hourly Rate]:[Bond Hourly Rate]])</f>
        <v>0</v>
      </c>
    </row>
    <row r="130" spans="2:9" s="50" customFormat="1" x14ac:dyDescent="0.45">
      <c r="B130" s="56"/>
      <c r="C130" s="57"/>
      <c r="D130" s="58"/>
      <c r="E130" s="58"/>
      <c r="F130" s="58"/>
      <c r="G130" s="57"/>
      <c r="H130" s="57"/>
      <c r="I130" s="57"/>
    </row>
    <row r="131" spans="2:9" s="50" customFormat="1" ht="16.899999999999999" x14ac:dyDescent="0.5">
      <c r="B131" s="77" t="str">
        <f>$B$9</f>
        <v>Other_2</v>
      </c>
      <c r="C131" s="75"/>
      <c r="D131" s="75"/>
      <c r="E131" s="75"/>
      <c r="F131" s="75"/>
      <c r="G131" s="75"/>
      <c r="H131" s="75"/>
      <c r="I131" s="76"/>
    </row>
    <row r="132" spans="2:9" s="50" customFormat="1" ht="42.75" x14ac:dyDescent="0.45">
      <c r="B132" s="53" t="s">
        <v>90</v>
      </c>
      <c r="C132" s="46" t="s">
        <v>0</v>
      </c>
      <c r="D132" s="46" t="s">
        <v>5</v>
      </c>
      <c r="E132" s="46" t="s">
        <v>6</v>
      </c>
      <c r="F132" s="46" t="s">
        <v>60</v>
      </c>
      <c r="G132" s="46" t="s">
        <v>49</v>
      </c>
      <c r="H132" s="46" t="s">
        <v>50</v>
      </c>
      <c r="I132" s="46" t="s">
        <v>1</v>
      </c>
    </row>
    <row r="133" spans="2:9" s="50" customFormat="1" x14ac:dyDescent="0.45">
      <c r="B133" s="14" t="s">
        <v>97</v>
      </c>
      <c r="C133" s="15">
        <v>60</v>
      </c>
      <c r="D133" s="54">
        <f>Other_2Table[[#This Row],[Base Hourly Rate]] * Other_2_OverheadPercent</f>
        <v>6</v>
      </c>
      <c r="E133" s="54">
        <f>Other_2Table[[#This Row],[Base Hourly Rate]] * Other_2_PTIPercent</f>
        <v>6.6</v>
      </c>
      <c r="F133" s="54">
        <f>Other_2Table[[#This Row],[Base Hourly Rate]] * Other_2_BenefitsPercent</f>
        <v>10.799999999999999</v>
      </c>
      <c r="G133" s="54">
        <f>SUM(Other_2Table[[#This Row],[Base Hourly Rate]:[Fringe Hourly Rate]]) * Other_2_ProfitPercent</f>
        <v>8.34</v>
      </c>
      <c r="H133" s="54">
        <f>SUM(Other_2Table[[#This Row],[Base Hourly Rate]:[Profit Hourly Rate]]) * Other_2_BondPercent</f>
        <v>2.7521999999999998</v>
      </c>
      <c r="I133" s="54">
        <f>SUM(Other_2Table[[#This Row],[Base Hourly Rate]:[Bond Hourly Rate]])</f>
        <v>94.492199999999997</v>
      </c>
    </row>
    <row r="134" spans="2:9" s="50" customFormat="1" x14ac:dyDescent="0.45">
      <c r="B134" s="14" t="s">
        <v>98</v>
      </c>
      <c r="C134" s="15">
        <v>45</v>
      </c>
      <c r="D134" s="54">
        <f>Other_2Table[[#This Row],[Base Hourly Rate]] * Other_2_OverheadPercent</f>
        <v>4.5</v>
      </c>
      <c r="E134" s="54">
        <f>Other_2Table[[#This Row],[Base Hourly Rate]] * Other_2_PTIPercent</f>
        <v>4.95</v>
      </c>
      <c r="F134" s="54">
        <f>Other_2Table[[#This Row],[Base Hourly Rate]] * Other_2_BenefitsPercent</f>
        <v>8.1</v>
      </c>
      <c r="G134" s="54">
        <f>SUM(Other_2Table[[#This Row],[Base Hourly Rate]:[Fringe Hourly Rate]]) * Other_2_ProfitPercent</f>
        <v>6.2550000000000008</v>
      </c>
      <c r="H134" s="54">
        <f>SUM(Other_2Table[[#This Row],[Base Hourly Rate]:[Profit Hourly Rate]]) * Other_2_BondPercent</f>
        <v>2.0641500000000002</v>
      </c>
      <c r="I134" s="54">
        <f>SUM(Other_2Table[[#This Row],[Base Hourly Rate]:[Bond Hourly Rate]])</f>
        <v>70.869150000000005</v>
      </c>
    </row>
    <row r="135" spans="2:9" s="50" customFormat="1" x14ac:dyDescent="0.45">
      <c r="B135" s="14"/>
      <c r="C135" s="15"/>
      <c r="D135" s="54">
        <f>Other_2Table[[#This Row],[Base Hourly Rate]] * Other_2_OverheadPercent</f>
        <v>0</v>
      </c>
      <c r="E135" s="54">
        <f>Other_2Table[[#This Row],[Base Hourly Rate]] * Other_2_PTIPercent</f>
        <v>0</v>
      </c>
      <c r="F135" s="54">
        <f>Other_2Table[[#This Row],[Base Hourly Rate]] * Other_2_BenefitsPercent</f>
        <v>0</v>
      </c>
      <c r="G135" s="54">
        <f>SUM(Other_2Table[[#This Row],[Base Hourly Rate]:[Fringe Hourly Rate]]) * Other_2_ProfitPercent</f>
        <v>0</v>
      </c>
      <c r="H135" s="54">
        <f>SUM(Other_2Table[[#This Row],[Base Hourly Rate]:[Profit Hourly Rate]]) * Other_2_BondPercent</f>
        <v>0</v>
      </c>
      <c r="I135" s="54">
        <f>SUM(Other_2Table[[#This Row],[Base Hourly Rate]:[Bond Hourly Rate]])</f>
        <v>0</v>
      </c>
    </row>
    <row r="136" spans="2:9" s="50" customFormat="1" x14ac:dyDescent="0.45">
      <c r="B136" s="14"/>
      <c r="C136" s="15"/>
      <c r="D136" s="54">
        <f>Other_2Table[[#This Row],[Base Hourly Rate]] * Other_2_OverheadPercent</f>
        <v>0</v>
      </c>
      <c r="E136" s="54">
        <f>Other_2Table[[#This Row],[Base Hourly Rate]] * Other_2_PTIPercent</f>
        <v>0</v>
      </c>
      <c r="F136" s="54">
        <f>Other_2Table[[#This Row],[Base Hourly Rate]] * Other_2_BenefitsPercent</f>
        <v>0</v>
      </c>
      <c r="G136" s="54">
        <f>SUM(Other_2Table[[#This Row],[Base Hourly Rate]:[Fringe Hourly Rate]]) * Other_2_ProfitPercent</f>
        <v>0</v>
      </c>
      <c r="H136" s="54">
        <f>SUM(Other_2Table[[#This Row],[Base Hourly Rate]:[Profit Hourly Rate]]) * Other_2_BondPercent</f>
        <v>0</v>
      </c>
      <c r="I136" s="54">
        <f>SUM(Other_2Table[[#This Row],[Base Hourly Rate]:[Bond Hourly Rate]])</f>
        <v>0</v>
      </c>
    </row>
    <row r="137" spans="2:9" s="50" customFormat="1" x14ac:dyDescent="0.45">
      <c r="B137" s="14"/>
      <c r="C137" s="15"/>
      <c r="D137" s="54">
        <f>Other_2Table[[#This Row],[Base Hourly Rate]] * Other_2_OverheadPercent</f>
        <v>0</v>
      </c>
      <c r="E137" s="54">
        <f>Other_2Table[[#This Row],[Base Hourly Rate]] * Other_2_PTIPercent</f>
        <v>0</v>
      </c>
      <c r="F137" s="54">
        <f>Other_2Table[[#This Row],[Base Hourly Rate]] * Other_2_BenefitsPercent</f>
        <v>0</v>
      </c>
      <c r="G137" s="54">
        <f>SUM(Other_2Table[[#This Row],[Base Hourly Rate]:[Fringe Hourly Rate]]) * Other_2_ProfitPercent</f>
        <v>0</v>
      </c>
      <c r="H137" s="54">
        <f>SUM(Other_2Table[[#This Row],[Base Hourly Rate]:[Profit Hourly Rate]]) * Other_2_BondPercent</f>
        <v>0</v>
      </c>
      <c r="I137" s="54">
        <f>SUM(Other_2Table[[#This Row],[Base Hourly Rate]:[Bond Hourly Rate]])</f>
        <v>0</v>
      </c>
    </row>
    <row r="138" spans="2:9" s="50" customFormat="1" x14ac:dyDescent="0.45">
      <c r="B138" s="14"/>
      <c r="C138" s="15"/>
      <c r="D138" s="54">
        <f>Other_2Table[[#This Row],[Base Hourly Rate]] * Other_2_OverheadPercent</f>
        <v>0</v>
      </c>
      <c r="E138" s="54">
        <f>Other_2Table[[#This Row],[Base Hourly Rate]] * Other_2_PTIPercent</f>
        <v>0</v>
      </c>
      <c r="F138" s="54">
        <f>Other_2Table[[#This Row],[Base Hourly Rate]] * Other_2_BenefitsPercent</f>
        <v>0</v>
      </c>
      <c r="G138" s="54">
        <f>SUM(Other_2Table[[#This Row],[Base Hourly Rate]:[Fringe Hourly Rate]]) * Other_2_ProfitPercent</f>
        <v>0</v>
      </c>
      <c r="H138" s="54">
        <f>SUM(Other_2Table[[#This Row],[Base Hourly Rate]:[Profit Hourly Rate]]) * Other_2_BondPercent</f>
        <v>0</v>
      </c>
      <c r="I138" s="54">
        <f>SUM(Other_2Table[[#This Row],[Base Hourly Rate]:[Bond Hourly Rate]])</f>
        <v>0</v>
      </c>
    </row>
    <row r="139" spans="2:9" s="50" customFormat="1" x14ac:dyDescent="0.45">
      <c r="B139" s="14"/>
      <c r="C139" s="15"/>
      <c r="D139" s="54">
        <f>Other_2Table[[#This Row],[Base Hourly Rate]] * Other_2_OverheadPercent</f>
        <v>0</v>
      </c>
      <c r="E139" s="54">
        <f>Other_2Table[[#This Row],[Base Hourly Rate]] * Other_2_PTIPercent</f>
        <v>0</v>
      </c>
      <c r="F139" s="54">
        <f>Other_2Table[[#This Row],[Base Hourly Rate]] * Other_2_BenefitsPercent</f>
        <v>0</v>
      </c>
      <c r="G139" s="54">
        <f>SUM(Other_2Table[[#This Row],[Base Hourly Rate]:[Fringe Hourly Rate]]) * Other_2_ProfitPercent</f>
        <v>0</v>
      </c>
      <c r="H139" s="54">
        <f>SUM(Other_2Table[[#This Row],[Base Hourly Rate]:[Profit Hourly Rate]]) * Other_2_BondPercent</f>
        <v>0</v>
      </c>
      <c r="I139" s="54">
        <f>SUM(Other_2Table[[#This Row],[Base Hourly Rate]:[Bond Hourly Rate]])</f>
        <v>0</v>
      </c>
    </row>
    <row r="140" spans="2:9" s="50" customFormat="1" x14ac:dyDescent="0.45">
      <c r="B140" s="14"/>
      <c r="C140" s="15"/>
      <c r="D140" s="54">
        <f>Other_2Table[[#This Row],[Base Hourly Rate]] * Other_2_OverheadPercent</f>
        <v>0</v>
      </c>
      <c r="E140" s="54">
        <f>Other_2Table[[#This Row],[Base Hourly Rate]] * Other_2_PTIPercent</f>
        <v>0</v>
      </c>
      <c r="F140" s="54">
        <f>Other_2Table[[#This Row],[Base Hourly Rate]] * Other_2_BenefitsPercent</f>
        <v>0</v>
      </c>
      <c r="G140" s="54">
        <f>SUM(Other_2Table[[#This Row],[Base Hourly Rate]:[Fringe Hourly Rate]]) * Other_2_ProfitPercent</f>
        <v>0</v>
      </c>
      <c r="H140" s="54">
        <f>SUM(Other_2Table[[#This Row],[Base Hourly Rate]:[Profit Hourly Rate]]) * Other_2_BondPercent</f>
        <v>0</v>
      </c>
      <c r="I140" s="54">
        <f>SUM(Other_2Table[[#This Row],[Base Hourly Rate]:[Bond Hourly Rate]])</f>
        <v>0</v>
      </c>
    </row>
    <row r="141" spans="2:9" s="50" customFormat="1" x14ac:dyDescent="0.45">
      <c r="B141" s="14"/>
      <c r="C141" s="15"/>
      <c r="D141" s="54">
        <f>Other_2Table[[#This Row],[Base Hourly Rate]] * Other_2_OverheadPercent</f>
        <v>0</v>
      </c>
      <c r="E141" s="54">
        <f>Other_2Table[[#This Row],[Base Hourly Rate]] * Other_2_PTIPercent</f>
        <v>0</v>
      </c>
      <c r="F141" s="54">
        <f>Other_2Table[[#This Row],[Base Hourly Rate]] * Other_2_BenefitsPercent</f>
        <v>0</v>
      </c>
      <c r="G141" s="54">
        <f>SUM(Other_2Table[[#This Row],[Base Hourly Rate]:[Fringe Hourly Rate]]) * Other_2_ProfitPercent</f>
        <v>0</v>
      </c>
      <c r="H141" s="54">
        <f>SUM(Other_2Table[[#This Row],[Base Hourly Rate]:[Profit Hourly Rate]]) * Other_2_BondPercent</f>
        <v>0</v>
      </c>
      <c r="I141" s="54">
        <f>SUM(Other_2Table[[#This Row],[Base Hourly Rate]:[Bond Hourly Rate]])</f>
        <v>0</v>
      </c>
    </row>
    <row r="142" spans="2:9" s="50" customFormat="1" x14ac:dyDescent="0.45">
      <c r="B142" s="14"/>
      <c r="C142" s="15"/>
      <c r="D142" s="54">
        <f>Other_2Table[[#This Row],[Base Hourly Rate]] * Other_2_OverheadPercent</f>
        <v>0</v>
      </c>
      <c r="E142" s="54">
        <f>Other_2Table[[#This Row],[Base Hourly Rate]] * Other_2_PTIPercent</f>
        <v>0</v>
      </c>
      <c r="F142" s="54">
        <f>Other_2Table[[#This Row],[Base Hourly Rate]] * Other_2_BenefitsPercent</f>
        <v>0</v>
      </c>
      <c r="G142" s="54">
        <f>SUM(Other_2Table[[#This Row],[Base Hourly Rate]:[Fringe Hourly Rate]]) * Other_2_ProfitPercent</f>
        <v>0</v>
      </c>
      <c r="H142" s="54">
        <f>SUM(Other_2Table[[#This Row],[Base Hourly Rate]:[Profit Hourly Rate]]) * Other_2_BondPercent</f>
        <v>0</v>
      </c>
      <c r="I142" s="54">
        <f>SUM(Other_2Table[[#This Row],[Base Hourly Rate]:[Bond Hourly Rate]])</f>
        <v>0</v>
      </c>
    </row>
    <row r="143" spans="2:9" s="50" customFormat="1" x14ac:dyDescent="0.45">
      <c r="B143" s="14"/>
      <c r="C143" s="15"/>
      <c r="D143" s="54">
        <f>Other_2Table[[#This Row],[Base Hourly Rate]] * Other_2_OverheadPercent</f>
        <v>0</v>
      </c>
      <c r="E143" s="54">
        <f>Other_2Table[[#This Row],[Base Hourly Rate]] * Other_2_PTIPercent</f>
        <v>0</v>
      </c>
      <c r="F143" s="54">
        <f>Other_2Table[[#This Row],[Base Hourly Rate]] * Other_2_BenefitsPercent</f>
        <v>0</v>
      </c>
      <c r="G143" s="54">
        <f>SUM(Other_2Table[[#This Row],[Base Hourly Rate]:[Fringe Hourly Rate]]) * Other_2_ProfitPercent</f>
        <v>0</v>
      </c>
      <c r="H143" s="54">
        <f>SUM(Other_2Table[[#This Row],[Base Hourly Rate]:[Profit Hourly Rate]]) * Other_2_BondPercent</f>
        <v>0</v>
      </c>
      <c r="I143" s="54">
        <f>SUM(Other_2Table[[#This Row],[Base Hourly Rate]:[Bond Hourly Rate]])</f>
        <v>0</v>
      </c>
    </row>
    <row r="144" spans="2:9" s="50" customFormat="1" x14ac:dyDescent="0.45">
      <c r="B144" s="14"/>
      <c r="C144" s="15"/>
      <c r="D144" s="54">
        <f>Other_2Table[[#This Row],[Base Hourly Rate]] * Other_2_OverheadPercent</f>
        <v>0</v>
      </c>
      <c r="E144" s="54">
        <f>Other_2Table[[#This Row],[Base Hourly Rate]] * Other_2_PTIPercent</f>
        <v>0</v>
      </c>
      <c r="F144" s="54">
        <f>Other_2Table[[#This Row],[Base Hourly Rate]] * Other_2_BenefitsPercent</f>
        <v>0</v>
      </c>
      <c r="G144" s="54">
        <f>SUM(Other_2Table[[#This Row],[Base Hourly Rate]:[Fringe Hourly Rate]]) * Other_2_ProfitPercent</f>
        <v>0</v>
      </c>
      <c r="H144" s="54">
        <f>SUM(Other_2Table[[#This Row],[Base Hourly Rate]:[Profit Hourly Rate]]) * Other_2_BondPercent</f>
        <v>0</v>
      </c>
      <c r="I144" s="54">
        <f>SUM(Other_2Table[[#This Row],[Base Hourly Rate]:[Bond Hourly Rate]])</f>
        <v>0</v>
      </c>
    </row>
    <row r="145" spans="2:39" s="50" customFormat="1" x14ac:dyDescent="0.45">
      <c r="B145" s="14"/>
      <c r="C145" s="15"/>
      <c r="D145" s="54">
        <f>Other_2Table[[#This Row],[Base Hourly Rate]] * Other_2_OverheadPercent</f>
        <v>0</v>
      </c>
      <c r="E145" s="54">
        <f>Other_2Table[[#This Row],[Base Hourly Rate]] * Other_2_PTIPercent</f>
        <v>0</v>
      </c>
      <c r="F145" s="54">
        <f>Other_2Table[[#This Row],[Base Hourly Rate]] * Other_2_BenefitsPercent</f>
        <v>0</v>
      </c>
      <c r="G145" s="54">
        <f>SUM(Other_2Table[[#This Row],[Base Hourly Rate]:[Fringe Hourly Rate]]) * Other_2_ProfitPercent</f>
        <v>0</v>
      </c>
      <c r="H145" s="54">
        <f>SUM(Other_2Table[[#This Row],[Base Hourly Rate]:[Profit Hourly Rate]]) * Other_2_BondPercent</f>
        <v>0</v>
      </c>
      <c r="I145" s="54">
        <f>SUM(Other_2Table[[#This Row],[Base Hourly Rate]:[Bond Hourly Rate]])</f>
        <v>0</v>
      </c>
    </row>
    <row r="146" spans="2:39" s="50" customFormat="1" x14ac:dyDescent="0.45">
      <c r="B146" s="14"/>
      <c r="C146" s="15"/>
      <c r="D146" s="54">
        <f>Other_2Table[[#This Row],[Base Hourly Rate]] * Other_2_OverheadPercent</f>
        <v>0</v>
      </c>
      <c r="E146" s="54">
        <f>Other_2Table[[#This Row],[Base Hourly Rate]] * Other_2_PTIPercent</f>
        <v>0</v>
      </c>
      <c r="F146" s="54">
        <f>Other_2Table[[#This Row],[Base Hourly Rate]] * Other_2_BenefitsPercent</f>
        <v>0</v>
      </c>
      <c r="G146" s="54">
        <f>SUM(Other_2Table[[#This Row],[Base Hourly Rate]:[Fringe Hourly Rate]]) * Other_2_ProfitPercent</f>
        <v>0</v>
      </c>
      <c r="H146" s="54">
        <f>SUM(Other_2Table[[#This Row],[Base Hourly Rate]:[Profit Hourly Rate]]) * Other_2_BondPercent</f>
        <v>0</v>
      </c>
      <c r="I146" s="54">
        <f>SUM(Other_2Table[[#This Row],[Base Hourly Rate]:[Bond Hourly Rate]])</f>
        <v>0</v>
      </c>
    </row>
    <row r="147" spans="2:39" s="50" customFormat="1" x14ac:dyDescent="0.45">
      <c r="B147" s="14"/>
      <c r="C147" s="15"/>
      <c r="D147" s="54">
        <f>Other_2Table[[#This Row],[Base Hourly Rate]] * Other_2_OverheadPercent</f>
        <v>0</v>
      </c>
      <c r="E147" s="54">
        <f>Other_2Table[[#This Row],[Base Hourly Rate]] * Other_2_PTIPercent</f>
        <v>0</v>
      </c>
      <c r="F147" s="54">
        <f>Other_2Table[[#This Row],[Base Hourly Rate]] * Other_2_BenefitsPercent</f>
        <v>0</v>
      </c>
      <c r="G147" s="54">
        <f>SUM(Other_2Table[[#This Row],[Base Hourly Rate]:[Fringe Hourly Rate]]) * Other_2_ProfitPercent</f>
        <v>0</v>
      </c>
      <c r="H147" s="54">
        <f>SUM(Other_2Table[[#This Row],[Base Hourly Rate]:[Profit Hourly Rate]]) * Other_2_BondPercent</f>
        <v>0</v>
      </c>
      <c r="I147" s="54">
        <f>SUM(Other_2Table[[#This Row],[Base Hourly Rate]:[Bond Hourly Rate]])</f>
        <v>0</v>
      </c>
    </row>
    <row r="148" spans="2:39" s="50" customFormat="1" x14ac:dyDescent="0.45">
      <c r="B148" s="14"/>
      <c r="C148" s="15"/>
      <c r="D148" s="54">
        <f>Other_2Table[[#This Row],[Base Hourly Rate]] * Other_2_OverheadPercent</f>
        <v>0</v>
      </c>
      <c r="E148" s="54">
        <f>Other_2Table[[#This Row],[Base Hourly Rate]] * Other_2_PTIPercent</f>
        <v>0</v>
      </c>
      <c r="F148" s="54">
        <f>Other_2Table[[#This Row],[Base Hourly Rate]] * Other_2_BenefitsPercent</f>
        <v>0</v>
      </c>
      <c r="G148" s="54">
        <f>SUM(Other_2Table[[#This Row],[Base Hourly Rate]:[Fringe Hourly Rate]]) * Other_2_ProfitPercent</f>
        <v>0</v>
      </c>
      <c r="H148" s="54">
        <f>SUM(Other_2Table[[#This Row],[Base Hourly Rate]:[Profit Hourly Rate]]) * Other_2_BondPercent</f>
        <v>0</v>
      </c>
      <c r="I148" s="54">
        <f>SUM(Other_2Table[[#This Row],[Base Hourly Rate]:[Bond Hourly Rate]])</f>
        <v>0</v>
      </c>
    </row>
    <row r="149" spans="2:39" s="50" customFormat="1" x14ac:dyDescent="0.45">
      <c r="B149" s="14"/>
      <c r="C149" s="15"/>
      <c r="D149" s="54">
        <f>Other_2Table[[#This Row],[Base Hourly Rate]] * Other_2_OverheadPercent</f>
        <v>0</v>
      </c>
      <c r="E149" s="54">
        <f>Other_2Table[[#This Row],[Base Hourly Rate]] * Other_2_PTIPercent</f>
        <v>0</v>
      </c>
      <c r="F149" s="54">
        <f>Other_2Table[[#This Row],[Base Hourly Rate]] * Other_2_BenefitsPercent</f>
        <v>0</v>
      </c>
      <c r="G149" s="54">
        <f>SUM(Other_2Table[[#This Row],[Base Hourly Rate]:[Fringe Hourly Rate]]) * Other_2_ProfitPercent</f>
        <v>0</v>
      </c>
      <c r="H149" s="54">
        <f>SUM(Other_2Table[[#This Row],[Base Hourly Rate]:[Profit Hourly Rate]]) * Other_2_BondPercent</f>
        <v>0</v>
      </c>
      <c r="I149" s="54">
        <f>SUM(Other_2Table[[#This Row],[Base Hourly Rate]:[Bond Hourly Rate]])</f>
        <v>0</v>
      </c>
    </row>
    <row r="150" spans="2:39" s="50" customFormat="1" x14ac:dyDescent="0.45">
      <c r="B150" s="14"/>
      <c r="C150" s="15"/>
      <c r="D150" s="54">
        <f>Other_2Table[[#This Row],[Base Hourly Rate]] * Other_2_OverheadPercent</f>
        <v>0</v>
      </c>
      <c r="E150" s="54">
        <f>Other_2Table[[#This Row],[Base Hourly Rate]] * Other_2_PTIPercent</f>
        <v>0</v>
      </c>
      <c r="F150" s="54">
        <f>Other_2Table[[#This Row],[Base Hourly Rate]] * Other_2_BenefitsPercent</f>
        <v>0</v>
      </c>
      <c r="G150" s="54">
        <f>SUM(Other_2Table[[#This Row],[Base Hourly Rate]:[Fringe Hourly Rate]]) * Other_2_ProfitPercent</f>
        <v>0</v>
      </c>
      <c r="H150" s="54">
        <f>SUM(Other_2Table[[#This Row],[Base Hourly Rate]:[Profit Hourly Rate]]) * Other_2_BondPercent</f>
        <v>0</v>
      </c>
      <c r="I150" s="54">
        <f>SUM(Other_2Table[[#This Row],[Base Hourly Rate]:[Bond Hourly Rate]])</f>
        <v>0</v>
      </c>
    </row>
    <row r="151" spans="2:39" s="50" customFormat="1" x14ac:dyDescent="0.45">
      <c r="B151" s="14"/>
      <c r="C151" s="15"/>
      <c r="D151" s="54">
        <f>Other_2Table[[#This Row],[Base Hourly Rate]] * Other_2_OverheadPercent</f>
        <v>0</v>
      </c>
      <c r="E151" s="54">
        <f>Other_2Table[[#This Row],[Base Hourly Rate]] * Other_2_PTIPercent</f>
        <v>0</v>
      </c>
      <c r="F151" s="54">
        <f>Other_2Table[[#This Row],[Base Hourly Rate]] * Other_2_BenefitsPercent</f>
        <v>0</v>
      </c>
      <c r="G151" s="54">
        <f>SUM(Other_2Table[[#This Row],[Base Hourly Rate]:[Fringe Hourly Rate]]) * Other_2_ProfitPercent</f>
        <v>0</v>
      </c>
      <c r="H151" s="54">
        <f>SUM(Other_2Table[[#This Row],[Base Hourly Rate]:[Profit Hourly Rate]]) * Other_2_BondPercent</f>
        <v>0</v>
      </c>
      <c r="I151" s="54">
        <f>SUM(Other_2Table[[#This Row],[Base Hourly Rate]:[Bond Hourly Rate]])</f>
        <v>0</v>
      </c>
    </row>
    <row r="152" spans="2:39" s="50" customFormat="1" x14ac:dyDescent="0.45">
      <c r="B152" s="14"/>
      <c r="C152" s="15"/>
      <c r="D152" s="54">
        <f>Other_2Table[[#This Row],[Base Hourly Rate]] * Other_2_OverheadPercent</f>
        <v>0</v>
      </c>
      <c r="E152" s="54">
        <f>Other_2Table[[#This Row],[Base Hourly Rate]] * Other_2_PTIPercent</f>
        <v>0</v>
      </c>
      <c r="F152" s="54">
        <f>Other_2Table[[#This Row],[Base Hourly Rate]] * Other_2_BenefitsPercent</f>
        <v>0</v>
      </c>
      <c r="G152" s="54">
        <f>SUM(Other_2Table[[#This Row],[Base Hourly Rate]:[Fringe Hourly Rate]]) * Other_2_ProfitPercent</f>
        <v>0</v>
      </c>
      <c r="H152" s="54">
        <f>SUM(Other_2Table[[#This Row],[Base Hourly Rate]:[Profit Hourly Rate]]) * Other_2_BondPercent</f>
        <v>0</v>
      </c>
      <c r="I152" s="54">
        <f>SUM(Other_2Table[[#This Row],[Base Hourly Rate]:[Bond Hourly Rate]])</f>
        <v>0</v>
      </c>
    </row>
    <row r="153" spans="2:39" s="50" customFormat="1" x14ac:dyDescent="0.45">
      <c r="B153" s="14"/>
      <c r="C153" s="15"/>
      <c r="D153" s="54">
        <f>Other_2Table[[#This Row],[Base Hourly Rate]] * Other_2_OverheadPercent</f>
        <v>0</v>
      </c>
      <c r="E153" s="54">
        <f>Other_2Table[[#This Row],[Base Hourly Rate]] * Other_2_PTIPercent</f>
        <v>0</v>
      </c>
      <c r="F153" s="54">
        <f>Other_2Table[[#This Row],[Base Hourly Rate]] * Other_2_BenefitsPercent</f>
        <v>0</v>
      </c>
      <c r="G153" s="54">
        <f>SUM(Other_2Table[[#This Row],[Base Hourly Rate]:[Fringe Hourly Rate]]) * Other_2_ProfitPercent</f>
        <v>0</v>
      </c>
      <c r="H153" s="54">
        <f>SUM(Other_2Table[[#This Row],[Base Hourly Rate]:[Profit Hourly Rate]]) * Other_2_BondPercent</f>
        <v>0</v>
      </c>
      <c r="I153" s="54">
        <f>SUM(Other_2Table[[#This Row],[Base Hourly Rate]:[Bond Hourly Rate]])</f>
        <v>0</v>
      </c>
    </row>
    <row r="154" spans="2:39" s="50" customFormat="1" x14ac:dyDescent="0.45">
      <c r="B154" s="14"/>
      <c r="C154" s="15"/>
      <c r="D154" s="54">
        <f>Other_2Table[[#This Row],[Base Hourly Rate]] * Other_2_OverheadPercent</f>
        <v>0</v>
      </c>
      <c r="E154" s="54">
        <f>Other_2Table[[#This Row],[Base Hourly Rate]] * Other_2_PTIPercent</f>
        <v>0</v>
      </c>
      <c r="F154" s="54">
        <f>Other_2Table[[#This Row],[Base Hourly Rate]] * Other_2_BenefitsPercent</f>
        <v>0</v>
      </c>
      <c r="G154" s="54">
        <f>SUM(Other_2Table[[#This Row],[Base Hourly Rate]:[Fringe Hourly Rate]]) * Other_2_ProfitPercent</f>
        <v>0</v>
      </c>
      <c r="H154" s="54">
        <f>SUM(Other_2Table[[#This Row],[Base Hourly Rate]:[Profit Hourly Rate]]) * Other_2_BondPercent</f>
        <v>0</v>
      </c>
      <c r="I154" s="54">
        <f>SUM(Other_2Table[[#This Row],[Base Hourly Rate]:[Bond Hourly Rate]])</f>
        <v>0</v>
      </c>
    </row>
    <row r="155" spans="2:39" s="50" customFormat="1" x14ac:dyDescent="0.45">
      <c r="B155" s="14"/>
      <c r="C155" s="15"/>
      <c r="D155" s="54">
        <f>Other_2Table[[#This Row],[Base Hourly Rate]] * Other_2_OverheadPercent</f>
        <v>0</v>
      </c>
      <c r="E155" s="54">
        <f>Other_2Table[[#This Row],[Base Hourly Rate]] * Other_2_PTIPercent</f>
        <v>0</v>
      </c>
      <c r="F155" s="54">
        <f>Other_2Table[[#This Row],[Base Hourly Rate]] * Other_2_BenefitsPercent</f>
        <v>0</v>
      </c>
      <c r="G155" s="54">
        <f>SUM(Other_2Table[[#This Row],[Base Hourly Rate]:[Fringe Hourly Rate]]) * Other_2_ProfitPercent</f>
        <v>0</v>
      </c>
      <c r="H155" s="54">
        <f>SUM(Other_2Table[[#This Row],[Base Hourly Rate]:[Profit Hourly Rate]]) * Other_2_BondPercent</f>
        <v>0</v>
      </c>
      <c r="I155" s="54">
        <f>SUM(Other_2Table[[#This Row],[Base Hourly Rate]:[Bond Hourly Rate]])</f>
        <v>0</v>
      </c>
    </row>
    <row r="156" spans="2:39" s="50" customFormat="1" x14ac:dyDescent="0.45">
      <c r="B156" s="14"/>
      <c r="C156" s="15"/>
      <c r="D156" s="54">
        <f>Other_2Table[[#This Row],[Base Hourly Rate]] * Other_2_OverheadPercent</f>
        <v>0</v>
      </c>
      <c r="E156" s="54">
        <f>Other_2Table[[#This Row],[Base Hourly Rate]] * Other_2_PTIPercent</f>
        <v>0</v>
      </c>
      <c r="F156" s="54">
        <f>Other_2Table[[#This Row],[Base Hourly Rate]] * Other_2_BenefitsPercent</f>
        <v>0</v>
      </c>
      <c r="G156" s="54">
        <f>SUM(Other_2Table[[#This Row],[Base Hourly Rate]:[Fringe Hourly Rate]]) * Other_2_ProfitPercent</f>
        <v>0</v>
      </c>
      <c r="H156" s="54">
        <f>SUM(Other_2Table[[#This Row],[Base Hourly Rate]:[Profit Hourly Rate]]) * Other_2_BondPercent</f>
        <v>0</v>
      </c>
      <c r="I156" s="54">
        <f>SUM(Other_2Table[[#This Row],[Base Hourly Rate]:[Bond Hourly Rate]])</f>
        <v>0</v>
      </c>
    </row>
    <row r="157" spans="2:39" s="50" customFormat="1" x14ac:dyDescent="0.45">
      <c r="B157" s="14"/>
      <c r="C157" s="15"/>
      <c r="D157" s="55">
        <f>Other_2Table[[#This Row],[Base Hourly Rate]] * Other_2_OverheadPercent</f>
        <v>0</v>
      </c>
      <c r="E157" s="55">
        <f>Other_2Table[[#This Row],[Base Hourly Rate]] * Other_2_PTIPercent</f>
        <v>0</v>
      </c>
      <c r="F157" s="55">
        <f>Other_2Table[[#This Row],[Base Hourly Rate]] * Other_2_BenefitsPercent</f>
        <v>0</v>
      </c>
      <c r="G157" s="54">
        <f>SUM(Other_2Table[[#This Row],[Base Hourly Rate]:[Fringe Hourly Rate]]) * Other_2_ProfitPercent</f>
        <v>0</v>
      </c>
      <c r="H157" s="54">
        <f>SUM(Other_2Table[[#This Row],[Base Hourly Rate]:[Profit Hourly Rate]]) * Other_2_BondPercent</f>
        <v>0</v>
      </c>
      <c r="I157" s="54">
        <f>SUM(Other_2Table[[#This Row],[Base Hourly Rate]:[Bond Hourly Rate]])</f>
        <v>0</v>
      </c>
    </row>
    <row r="158" spans="2:39" s="50" customFormat="1" x14ac:dyDescent="0.45">
      <c r="B158" s="56"/>
      <c r="C158" s="57"/>
      <c r="D158" s="58"/>
      <c r="E158" s="58"/>
      <c r="F158" s="58"/>
      <c r="G158" s="57"/>
      <c r="H158" s="57"/>
      <c r="I158" s="57"/>
    </row>
    <row r="159" spans="2:39" ht="16.899999999999999" x14ac:dyDescent="0.5">
      <c r="B159" s="59" t="s">
        <v>45</v>
      </c>
      <c r="C159" s="60"/>
      <c r="D159" s="61" cm="1">
        <f t="array" ref="D159">EOMONTH(HVACSheetMetal_StartDate,-1)+1</f>
        <v>43952</v>
      </c>
      <c r="E159" s="61">
        <f t="shared" ref="E159:AM159" si="0">EOMONTH(D$159,0)+1</f>
        <v>43983</v>
      </c>
      <c r="F159" s="61">
        <f t="shared" si="0"/>
        <v>44013</v>
      </c>
      <c r="G159" s="61">
        <f t="shared" si="0"/>
        <v>44044</v>
      </c>
      <c r="H159" s="61">
        <f t="shared" si="0"/>
        <v>44075</v>
      </c>
      <c r="I159" s="61">
        <f t="shared" si="0"/>
        <v>44105</v>
      </c>
      <c r="J159" s="61">
        <f t="shared" si="0"/>
        <v>44136</v>
      </c>
      <c r="K159" s="61">
        <f t="shared" si="0"/>
        <v>44166</v>
      </c>
      <c r="L159" s="61">
        <f t="shared" si="0"/>
        <v>44197</v>
      </c>
      <c r="M159" s="61">
        <f t="shared" si="0"/>
        <v>44228</v>
      </c>
      <c r="N159" s="61">
        <f t="shared" si="0"/>
        <v>44256</v>
      </c>
      <c r="O159" s="61">
        <f t="shared" si="0"/>
        <v>44287</v>
      </c>
      <c r="P159" s="61">
        <f t="shared" si="0"/>
        <v>44317</v>
      </c>
      <c r="Q159" s="61">
        <f t="shared" si="0"/>
        <v>44348</v>
      </c>
      <c r="R159" s="61">
        <f t="shared" si="0"/>
        <v>44378</v>
      </c>
      <c r="S159" s="61">
        <f t="shared" si="0"/>
        <v>44409</v>
      </c>
      <c r="T159" s="61">
        <f t="shared" si="0"/>
        <v>44440</v>
      </c>
      <c r="U159" s="61">
        <f t="shared" si="0"/>
        <v>44470</v>
      </c>
      <c r="V159" s="61">
        <f t="shared" si="0"/>
        <v>44501</v>
      </c>
      <c r="W159" s="61">
        <f t="shared" si="0"/>
        <v>44531</v>
      </c>
      <c r="X159" s="61">
        <f t="shared" si="0"/>
        <v>44562</v>
      </c>
      <c r="Y159" s="61">
        <f t="shared" si="0"/>
        <v>44593</v>
      </c>
      <c r="Z159" s="61">
        <f t="shared" si="0"/>
        <v>44621</v>
      </c>
      <c r="AA159" s="61">
        <f t="shared" si="0"/>
        <v>44652</v>
      </c>
      <c r="AB159" s="61">
        <f t="shared" si="0"/>
        <v>44682</v>
      </c>
      <c r="AC159" s="61">
        <f t="shared" si="0"/>
        <v>44713</v>
      </c>
      <c r="AD159" s="61">
        <f t="shared" si="0"/>
        <v>44743</v>
      </c>
      <c r="AE159" s="61">
        <f t="shared" si="0"/>
        <v>44774</v>
      </c>
      <c r="AF159" s="61">
        <f t="shared" si="0"/>
        <v>44805</v>
      </c>
      <c r="AG159" s="61">
        <f t="shared" si="0"/>
        <v>44835</v>
      </c>
      <c r="AH159" s="61">
        <f t="shared" si="0"/>
        <v>44866</v>
      </c>
      <c r="AI159" s="61">
        <f t="shared" si="0"/>
        <v>44896</v>
      </c>
      <c r="AJ159" s="61">
        <f t="shared" si="0"/>
        <v>44927</v>
      </c>
      <c r="AK159" s="61">
        <f t="shared" si="0"/>
        <v>44958</v>
      </c>
      <c r="AL159" s="61">
        <f t="shared" si="0"/>
        <v>44986</v>
      </c>
      <c r="AM159" s="61">
        <f t="shared" si="0"/>
        <v>45017</v>
      </c>
    </row>
    <row r="160" spans="2:39" x14ac:dyDescent="0.45">
      <c r="B160" s="44" t="s">
        <v>90</v>
      </c>
      <c r="C160" s="44" t="s">
        <v>7</v>
      </c>
      <c r="D160" s="46" t="s">
        <v>9</v>
      </c>
      <c r="E160" s="46" t="s">
        <v>10</v>
      </c>
      <c r="F160" s="46" t="s">
        <v>11</v>
      </c>
      <c r="G160" s="46" t="s">
        <v>12</v>
      </c>
      <c r="H160" s="46" t="s">
        <v>13</v>
      </c>
      <c r="I160" s="46" t="s">
        <v>14</v>
      </c>
      <c r="J160" s="46" t="s">
        <v>15</v>
      </c>
      <c r="K160" s="46" t="s">
        <v>16</v>
      </c>
      <c r="L160" s="46" t="s">
        <v>17</v>
      </c>
      <c r="M160" s="46" t="s">
        <v>18</v>
      </c>
      <c r="N160" s="46" t="s">
        <v>19</v>
      </c>
      <c r="O160" s="46" t="s">
        <v>20</v>
      </c>
      <c r="P160" s="46" t="s">
        <v>21</v>
      </c>
      <c r="Q160" s="46" t="s">
        <v>22</v>
      </c>
      <c r="R160" s="46" t="s">
        <v>23</v>
      </c>
      <c r="S160" s="46" t="s">
        <v>24</v>
      </c>
      <c r="T160" s="46" t="s">
        <v>25</v>
      </c>
      <c r="U160" s="46" t="s">
        <v>26</v>
      </c>
      <c r="V160" s="46" t="s">
        <v>27</v>
      </c>
      <c r="W160" s="46" t="s">
        <v>28</v>
      </c>
      <c r="X160" s="46" t="s">
        <v>29</v>
      </c>
      <c r="Y160" s="46" t="s">
        <v>30</v>
      </c>
      <c r="Z160" s="46" t="s">
        <v>31</v>
      </c>
      <c r="AA160" s="46" t="s">
        <v>32</v>
      </c>
      <c r="AB160" s="46" t="s">
        <v>33</v>
      </c>
      <c r="AC160" s="46" t="s">
        <v>34</v>
      </c>
      <c r="AD160" s="46" t="s">
        <v>35</v>
      </c>
      <c r="AE160" s="46" t="s">
        <v>36</v>
      </c>
      <c r="AF160" s="46" t="s">
        <v>37</v>
      </c>
      <c r="AG160" s="46" t="s">
        <v>38</v>
      </c>
      <c r="AH160" s="46" t="s">
        <v>39</v>
      </c>
      <c r="AI160" s="46" t="s">
        <v>40</v>
      </c>
      <c r="AJ160" s="46" t="s">
        <v>41</v>
      </c>
      <c r="AK160" s="46" t="s">
        <v>42</v>
      </c>
      <c r="AL160" s="46" t="s">
        <v>43</v>
      </c>
      <c r="AM160" s="46" t="s">
        <v>44</v>
      </c>
    </row>
    <row r="161" spans="2:41" x14ac:dyDescent="0.45">
      <c r="B161" s="16" t="s">
        <v>82</v>
      </c>
      <c r="C161" s="14" t="s">
        <v>97</v>
      </c>
      <c r="D161" s="16">
        <v>40</v>
      </c>
      <c r="E161" s="16">
        <v>80</v>
      </c>
      <c r="F161" s="16">
        <v>160</v>
      </c>
      <c r="G161" s="16">
        <v>160</v>
      </c>
      <c r="H161" s="16">
        <v>160</v>
      </c>
      <c r="I161" s="16">
        <v>320</v>
      </c>
      <c r="J161" s="16">
        <v>320</v>
      </c>
      <c r="K161" s="16">
        <v>320</v>
      </c>
      <c r="L161" s="16">
        <v>640</v>
      </c>
      <c r="M161" s="16">
        <v>640</v>
      </c>
      <c r="N161" s="16">
        <v>320</v>
      </c>
      <c r="O161" s="16">
        <v>160</v>
      </c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62" t="str">
        <f ca="1">IFERROR(OFFSET($B$5:$K$9,MATCH(InputManHoursTable[[#This Row],[Trade/Discipline]],Parameter1Table[Project Scope],0)-1,9,1,1),"")</f>
        <v>HVACSheetMetalTable[Trade/Discipline]</v>
      </c>
      <c r="AO161" s="47" t="str">
        <f ca="1">IFERROR(OFFSET($B$5:$K$9,MATCH(InputManHoursTable[[#This Row],[Trade/Discipline]],Parameter1Table[Project Scope],0)-1,10,1,1),"")</f>
        <v>HVACSheetMetal</v>
      </c>
    </row>
    <row r="162" spans="2:41" x14ac:dyDescent="0.45">
      <c r="B162" s="16" t="s">
        <v>82</v>
      </c>
      <c r="C162" s="14" t="s">
        <v>98</v>
      </c>
      <c r="D162" s="16">
        <v>110</v>
      </c>
      <c r="E162" s="16">
        <v>220</v>
      </c>
      <c r="F162" s="16">
        <v>440</v>
      </c>
      <c r="G162" s="16">
        <v>440</v>
      </c>
      <c r="H162" s="16">
        <v>440</v>
      </c>
      <c r="I162" s="16">
        <v>880</v>
      </c>
      <c r="J162" s="16">
        <v>880</v>
      </c>
      <c r="K162" s="16">
        <v>880</v>
      </c>
      <c r="L162" s="16">
        <v>1760</v>
      </c>
      <c r="M162" s="16">
        <v>1760</v>
      </c>
      <c r="N162" s="16">
        <v>880</v>
      </c>
      <c r="O162" s="16">
        <v>440</v>
      </c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62" t="str">
        <f ca="1">IFERROR(OFFSET($B$5:$K$9,MATCH(InputManHoursTable[[#This Row],[Trade/Discipline]],Parameter1Table[Project Scope],0)-1,9,1,1),"")</f>
        <v>HVACSheetMetalTable[Trade/Discipline]</v>
      </c>
      <c r="AO162" s="47" t="str">
        <f ca="1">IFERROR(OFFSET($B$5:$K$9,MATCH(InputManHoursTable[[#This Row],[Trade/Discipline]],Parameter1Table[Project Scope],0)-1,10,1,1),"")</f>
        <v>HVACSheetMetal</v>
      </c>
    </row>
    <row r="163" spans="2:41" x14ac:dyDescent="0.45">
      <c r="B163" s="16" t="s">
        <v>83</v>
      </c>
      <c r="C163" s="14" t="s">
        <v>97</v>
      </c>
      <c r="D163" s="16">
        <v>40</v>
      </c>
      <c r="E163" s="16">
        <v>80</v>
      </c>
      <c r="F163" s="16">
        <v>160</v>
      </c>
      <c r="G163" s="16">
        <v>160</v>
      </c>
      <c r="H163" s="16">
        <v>160</v>
      </c>
      <c r="I163" s="16">
        <v>320</v>
      </c>
      <c r="J163" s="16">
        <v>320</v>
      </c>
      <c r="K163" s="16">
        <v>320</v>
      </c>
      <c r="L163" s="16">
        <v>640</v>
      </c>
      <c r="M163" s="16">
        <v>640</v>
      </c>
      <c r="N163" s="16">
        <v>320</v>
      </c>
      <c r="O163" s="16">
        <v>160</v>
      </c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62" t="str">
        <f ca="1">IFERROR(OFFSET($B$5:$K$9,MATCH(InputManHoursTable[[#This Row],[Trade/Discipline]],Parameter1Table[Project Scope],0)-1,9,1,1),"")</f>
        <v>PipingTable[Trade/Discipline]</v>
      </c>
      <c r="AO163" s="47" t="str">
        <f ca="1">IFERROR(OFFSET($B$5:$K$9,MATCH(InputManHoursTable[[#This Row],[Trade/Discipline]],Parameter1Table[Project Scope],0)-1,10,1,1),"")</f>
        <v>Piping</v>
      </c>
    </row>
    <row r="164" spans="2:41" x14ac:dyDescent="0.45">
      <c r="B164" s="16" t="s">
        <v>83</v>
      </c>
      <c r="C164" s="14" t="s">
        <v>98</v>
      </c>
      <c r="D164" s="16">
        <v>110</v>
      </c>
      <c r="E164" s="16">
        <v>220</v>
      </c>
      <c r="F164" s="16">
        <v>440</v>
      </c>
      <c r="G164" s="16">
        <v>440</v>
      </c>
      <c r="H164" s="16">
        <v>440</v>
      </c>
      <c r="I164" s="16">
        <v>880</v>
      </c>
      <c r="J164" s="16">
        <v>880</v>
      </c>
      <c r="K164" s="16">
        <v>880</v>
      </c>
      <c r="L164" s="16">
        <v>1760</v>
      </c>
      <c r="M164" s="16">
        <v>1760</v>
      </c>
      <c r="N164" s="16">
        <v>880</v>
      </c>
      <c r="O164" s="16">
        <v>440</v>
      </c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62" t="str">
        <f ca="1">IFERROR(OFFSET($B$5:$K$9,MATCH(InputManHoursTable[[#This Row],[Trade/Discipline]],Parameter1Table[Project Scope],0)-1,9,1,1),"")</f>
        <v>PipingTable[Trade/Discipline]</v>
      </c>
      <c r="AO164" s="47" t="str">
        <f ca="1">IFERROR(OFFSET($B$5:$K$9,MATCH(InputManHoursTable[[#This Row],[Trade/Discipline]],Parameter1Table[Project Scope],0)-1,10,1,1),"")</f>
        <v>Piping</v>
      </c>
    </row>
    <row r="165" spans="2:41" x14ac:dyDescent="0.45">
      <c r="B165" s="16" t="s">
        <v>84</v>
      </c>
      <c r="C165" s="14" t="s">
        <v>97</v>
      </c>
      <c r="D165" s="16">
        <v>40</v>
      </c>
      <c r="E165" s="16">
        <v>80</v>
      </c>
      <c r="F165" s="16">
        <v>160</v>
      </c>
      <c r="G165" s="16">
        <v>160</v>
      </c>
      <c r="H165" s="16">
        <v>160</v>
      </c>
      <c r="I165" s="16">
        <v>320</v>
      </c>
      <c r="J165" s="16">
        <v>320</v>
      </c>
      <c r="K165" s="16">
        <v>320</v>
      </c>
      <c r="L165" s="16">
        <v>640</v>
      </c>
      <c r="M165" s="16">
        <v>640</v>
      </c>
      <c r="N165" s="16">
        <v>320</v>
      </c>
      <c r="O165" s="16">
        <v>160</v>
      </c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62" t="str">
        <f ca="1">IFERROR(OFFSET($B$5:$K$9,MATCH(InputManHoursTable[[#This Row],[Trade/Discipline]],Parameter1Table[Project Scope],0)-1,9,1,1),"")</f>
        <v>PlumbingTable[Trade/Discipline]</v>
      </c>
      <c r="AO165" s="47" t="str">
        <f ca="1">IFERROR(OFFSET($B$5:$K$9,MATCH(InputManHoursTable[[#This Row],[Trade/Discipline]],Parameter1Table[Project Scope],0)-1,10,1,1),"")</f>
        <v>Plumbing</v>
      </c>
    </row>
    <row r="166" spans="2:41" x14ac:dyDescent="0.45">
      <c r="B166" s="16" t="s">
        <v>84</v>
      </c>
      <c r="C166" s="14" t="s">
        <v>98</v>
      </c>
      <c r="D166" s="16">
        <v>40</v>
      </c>
      <c r="E166" s="16">
        <v>80</v>
      </c>
      <c r="F166" s="16">
        <v>160</v>
      </c>
      <c r="G166" s="16">
        <v>160</v>
      </c>
      <c r="H166" s="16">
        <v>160</v>
      </c>
      <c r="I166" s="16">
        <v>320</v>
      </c>
      <c r="J166" s="16">
        <v>320</v>
      </c>
      <c r="K166" s="16">
        <v>320</v>
      </c>
      <c r="L166" s="16">
        <v>640</v>
      </c>
      <c r="M166" s="16">
        <v>640</v>
      </c>
      <c r="N166" s="16">
        <v>320</v>
      </c>
      <c r="O166" s="16">
        <v>160</v>
      </c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62" t="str">
        <f ca="1">IFERROR(OFFSET($B$5:$K$9,MATCH(InputManHoursTable[[#This Row],[Trade/Discipline]],Parameter1Table[Project Scope],0)-1,9,1,1),"")</f>
        <v>PlumbingTable[Trade/Discipline]</v>
      </c>
      <c r="AO166" s="47" t="str">
        <f ca="1">IFERROR(OFFSET($B$5:$K$9,MATCH(InputManHoursTable[[#This Row],[Trade/Discipline]],Parameter1Table[Project Scope],0)-1,10,1,1),"")</f>
        <v>Plumbing</v>
      </c>
    </row>
    <row r="167" spans="2:41" x14ac:dyDescent="0.45">
      <c r="B167" s="16"/>
      <c r="C167" s="14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62" t="str">
        <f ca="1">IFERROR(OFFSET($B$5:$K$9,MATCH(InputManHoursTable[[#This Row],[Trade/Discipline]],Parameter1Table[Project Scope],0)-1,9,1,1),"")</f>
        <v/>
      </c>
      <c r="AO167" s="47" t="str">
        <f ca="1">IFERROR(OFFSET($B$5:$K$9,MATCH(InputManHoursTable[[#This Row],[Trade/Discipline]],Parameter1Table[Project Scope],0)-1,10,1,1),"")</f>
        <v/>
      </c>
    </row>
    <row r="168" spans="2:41" x14ac:dyDescent="0.45">
      <c r="B168" s="16"/>
      <c r="C168" s="14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62" t="str">
        <f ca="1">IFERROR(OFFSET($B$5:$K$9,MATCH(InputManHoursTable[[#This Row],[Trade/Discipline]],Parameter1Table[Project Scope],0)-1,9,1,1),"")</f>
        <v/>
      </c>
      <c r="AO168" s="47" t="str">
        <f ca="1">IFERROR(OFFSET($B$5:$K$9,MATCH(InputManHoursTable[[#This Row],[Trade/Discipline]],Parameter1Table[Project Scope],0)-1,10,1,1),"")</f>
        <v/>
      </c>
    </row>
    <row r="169" spans="2:41" x14ac:dyDescent="0.45">
      <c r="B169" s="16"/>
      <c r="C169" s="14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62" t="str">
        <f ca="1">IFERROR(OFFSET($B$5:$K$9,MATCH(InputManHoursTable[[#This Row],[Trade/Discipline]],Parameter1Table[Project Scope],0)-1,9,1,1),"")</f>
        <v/>
      </c>
      <c r="AO169" s="47" t="str">
        <f ca="1">IFERROR(OFFSET($B$5:$K$9,MATCH(InputManHoursTable[[#This Row],[Trade/Discipline]],Parameter1Table[Project Scope],0)-1,10,1,1),"")</f>
        <v/>
      </c>
    </row>
    <row r="170" spans="2:41" x14ac:dyDescent="0.45">
      <c r="B170" s="16"/>
      <c r="C170" s="14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62" t="str">
        <f ca="1">IFERROR(OFFSET($B$5:$K$9,MATCH(InputManHoursTable[[#This Row],[Trade/Discipline]],Parameter1Table[Project Scope],0)-1,9,1,1),"")</f>
        <v/>
      </c>
      <c r="AO170" s="47" t="str">
        <f ca="1">IFERROR(OFFSET($B$5:$K$9,MATCH(InputManHoursTable[[#This Row],[Trade/Discipline]],Parameter1Table[Project Scope],0)-1,10,1,1),"")</f>
        <v/>
      </c>
    </row>
    <row r="171" spans="2:41" x14ac:dyDescent="0.45">
      <c r="B171" s="16"/>
      <c r="C171" s="14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62" t="str">
        <f ca="1">IFERROR(OFFSET($B$5:$K$9,MATCH(InputManHoursTable[[#This Row],[Trade/Discipline]],Parameter1Table[Project Scope],0)-1,9,1,1),"")</f>
        <v/>
      </c>
      <c r="AO171" s="47" t="str">
        <f ca="1">IFERROR(OFFSET($B$5:$K$9,MATCH(InputManHoursTable[[#This Row],[Trade/Discipline]],Parameter1Table[Project Scope],0)-1,10,1,1),"")</f>
        <v/>
      </c>
    </row>
    <row r="172" spans="2:41" x14ac:dyDescent="0.45">
      <c r="B172" s="16"/>
      <c r="C172" s="14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62" t="str">
        <f ca="1">IFERROR(OFFSET($B$5:$K$9,MATCH(InputManHoursTable[[#This Row],[Trade/Discipline]],Parameter1Table[Project Scope],0)-1,9,1,1),"")</f>
        <v/>
      </c>
      <c r="AO172" s="47" t="str">
        <f ca="1">IFERROR(OFFSET($B$5:$K$9,MATCH(InputManHoursTable[[#This Row],[Trade/Discipline]],Parameter1Table[Project Scope],0)-1,10,1,1),"")</f>
        <v/>
      </c>
    </row>
    <row r="173" spans="2:41" x14ac:dyDescent="0.45">
      <c r="B173" s="16"/>
      <c r="C173" s="14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62" t="str">
        <f ca="1">IFERROR(OFFSET($B$5:$K$9,MATCH(InputManHoursTable[[#This Row],[Trade/Discipline]],Parameter1Table[Project Scope],0)-1,9,1,1),"")</f>
        <v/>
      </c>
      <c r="AO173" s="47" t="str">
        <f ca="1">IFERROR(OFFSET($B$5:$K$9,MATCH(InputManHoursTable[[#This Row],[Trade/Discipline]],Parameter1Table[Project Scope],0)-1,10,1,1),"")</f>
        <v/>
      </c>
    </row>
    <row r="174" spans="2:41" x14ac:dyDescent="0.45">
      <c r="B174" s="16"/>
      <c r="C174" s="14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62" t="str">
        <f ca="1">IFERROR(OFFSET($B$5:$K$9,MATCH(InputManHoursTable[[#This Row],[Trade/Discipline]],Parameter1Table[Project Scope],0)-1,9,1,1),"")</f>
        <v/>
      </c>
      <c r="AO174" s="47" t="str">
        <f ca="1">IFERROR(OFFSET($B$5:$K$9,MATCH(InputManHoursTable[[#This Row],[Trade/Discipline]],Parameter1Table[Project Scope],0)-1,10,1,1),"")</f>
        <v/>
      </c>
    </row>
    <row r="175" spans="2:41" x14ac:dyDescent="0.45">
      <c r="B175" s="16"/>
      <c r="C175" s="14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62" t="str">
        <f ca="1">IFERROR(OFFSET($B$5:$K$9,MATCH(InputManHoursTable[[#This Row],[Trade/Discipline]],Parameter1Table[Project Scope],0)-1,9,1,1),"")</f>
        <v/>
      </c>
      <c r="AO175" s="47" t="str">
        <f ca="1">IFERROR(OFFSET($B$5:$K$9,MATCH(InputManHoursTable[[#This Row],[Trade/Discipline]],Parameter1Table[Project Scope],0)-1,10,1,1),"")</f>
        <v/>
      </c>
    </row>
    <row r="176" spans="2:41" x14ac:dyDescent="0.45">
      <c r="B176" s="16"/>
      <c r="C176" s="14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62" t="str">
        <f ca="1">IFERROR(OFFSET($B$5:$K$9,MATCH(InputManHoursTable[[#This Row],[Trade/Discipline]],Parameter1Table[Project Scope],0)-1,9,1,1),"")</f>
        <v/>
      </c>
      <c r="AO176" s="47" t="str">
        <f ca="1">IFERROR(OFFSET($B$5:$K$9,MATCH(InputManHoursTable[[#This Row],[Trade/Discipline]],Parameter1Table[Project Scope],0)-1,10,1,1),"")</f>
        <v/>
      </c>
    </row>
    <row r="177" spans="2:41" x14ac:dyDescent="0.45">
      <c r="B177" s="16"/>
      <c r="C177" s="14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62" t="str">
        <f ca="1">IFERROR(OFFSET($B$5:$K$9,MATCH(InputManHoursTable[[#This Row],[Trade/Discipline]],Parameter1Table[Project Scope],0)-1,9,1,1),"")</f>
        <v/>
      </c>
      <c r="AO177" s="47" t="str">
        <f ca="1">IFERROR(OFFSET($B$5:$K$9,MATCH(InputManHoursTable[[#This Row],[Trade/Discipline]],Parameter1Table[Project Scope],0)-1,10,1,1),"")</f>
        <v/>
      </c>
    </row>
    <row r="178" spans="2:41" x14ac:dyDescent="0.45">
      <c r="B178" s="16"/>
      <c r="C178" s="14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62" t="str">
        <f ca="1">IFERROR(OFFSET($B$5:$K$9,MATCH(InputManHoursTable[[#This Row],[Trade/Discipline]],Parameter1Table[Project Scope],0)-1,9,1,1),"")</f>
        <v/>
      </c>
      <c r="AO178" s="47" t="str">
        <f ca="1">IFERROR(OFFSET($B$5:$K$9,MATCH(InputManHoursTable[[#This Row],[Trade/Discipline]],Parameter1Table[Project Scope],0)-1,10,1,1),"")</f>
        <v/>
      </c>
    </row>
    <row r="179" spans="2:41" x14ac:dyDescent="0.45">
      <c r="B179" s="16"/>
      <c r="C179" s="14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62" t="str">
        <f ca="1">IFERROR(OFFSET($B$5:$K$9,MATCH(InputManHoursTable[[#This Row],[Trade/Discipline]],Parameter1Table[Project Scope],0)-1,9,1,1),"")</f>
        <v/>
      </c>
      <c r="AO179" s="47" t="str">
        <f ca="1">IFERROR(OFFSET($B$5:$K$9,MATCH(InputManHoursTable[[#This Row],[Trade/Discipline]],Parameter1Table[Project Scope],0)-1,10,1,1),"")</f>
        <v/>
      </c>
    </row>
    <row r="180" spans="2:41" x14ac:dyDescent="0.45">
      <c r="B180" s="16"/>
      <c r="C180" s="14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62" t="str">
        <f ca="1">IFERROR(OFFSET($B$5:$K$9,MATCH(InputManHoursTable[[#This Row],[Trade/Discipline]],Parameter1Table[Project Scope],0)-1,9,1,1),"")</f>
        <v/>
      </c>
      <c r="AO180" s="47" t="str">
        <f ca="1">IFERROR(OFFSET($B$5:$K$9,MATCH(InputManHoursTable[[#This Row],[Trade/Discipline]],Parameter1Table[Project Scope],0)-1,10,1,1),"")</f>
        <v/>
      </c>
    </row>
    <row r="181" spans="2:41" x14ac:dyDescent="0.45">
      <c r="B181" s="16"/>
      <c r="C181" s="14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62" t="str">
        <f ca="1">IFERROR(OFFSET($B$5:$K$9,MATCH(InputManHoursTable[[#This Row],[Trade/Discipline]],Parameter1Table[Project Scope],0)-1,9,1,1),"")</f>
        <v/>
      </c>
      <c r="AO181" s="47" t="str">
        <f ca="1">IFERROR(OFFSET($B$5:$K$9,MATCH(InputManHoursTable[[#This Row],[Trade/Discipline]],Parameter1Table[Project Scope],0)-1,10,1,1),"")</f>
        <v/>
      </c>
    </row>
    <row r="182" spans="2:41" x14ac:dyDescent="0.45">
      <c r="B182" s="16"/>
      <c r="C182" s="14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62" t="str">
        <f ca="1">IFERROR(OFFSET($B$5:$K$9,MATCH(InputManHoursTable[[#This Row],[Trade/Discipline]],Parameter1Table[Project Scope],0)-1,9,1,1),"")</f>
        <v/>
      </c>
      <c r="AO182" s="47" t="str">
        <f ca="1">IFERROR(OFFSET($B$5:$K$9,MATCH(InputManHoursTable[[#This Row],[Trade/Discipline]],Parameter1Table[Project Scope],0)-1,10,1,1),"")</f>
        <v/>
      </c>
    </row>
    <row r="183" spans="2:41" x14ac:dyDescent="0.45">
      <c r="B183" s="16"/>
      <c r="C183" s="14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62" t="str">
        <f ca="1">IFERROR(OFFSET($B$5:$K$9,MATCH(InputManHoursTable[[#This Row],[Trade/Discipline]],Parameter1Table[Project Scope],0)-1,9,1,1),"")</f>
        <v/>
      </c>
      <c r="AO183" s="47" t="str">
        <f ca="1">IFERROR(OFFSET($B$5:$K$9,MATCH(InputManHoursTable[[#This Row],[Trade/Discipline]],Parameter1Table[Project Scope],0)-1,10,1,1),"")</f>
        <v/>
      </c>
    </row>
    <row r="184" spans="2:41" x14ac:dyDescent="0.45">
      <c r="B184" s="16"/>
      <c r="C184" s="14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62" t="str">
        <f ca="1">IFERROR(OFFSET($B$5:$K$9,MATCH(InputManHoursTable[[#This Row],[Trade/Discipline]],Parameter1Table[Project Scope],0)-1,9,1,1),"")</f>
        <v/>
      </c>
      <c r="AO184" s="47" t="str">
        <f ca="1">IFERROR(OFFSET($B$5:$K$9,MATCH(InputManHoursTable[[#This Row],[Trade/Discipline]],Parameter1Table[Project Scope],0)-1,10,1,1),"")</f>
        <v/>
      </c>
    </row>
    <row r="185" spans="2:41" x14ac:dyDescent="0.45">
      <c r="B185" s="16"/>
      <c r="C185" s="14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62" t="str">
        <f ca="1">IFERROR(OFFSET($B$5:$K$9,MATCH(InputManHoursTable[[#This Row],[Trade/Discipline]],Parameter1Table[Project Scope],0)-1,9,1,1),"")</f>
        <v/>
      </c>
      <c r="AO185" s="47" t="str">
        <f ca="1">IFERROR(OFFSET($B$5:$K$9,MATCH(InputManHoursTable[[#This Row],[Trade/Discipline]],Parameter1Table[Project Scope],0)-1,10,1,1),"")</f>
        <v/>
      </c>
    </row>
    <row r="187" spans="2:41" ht="16.899999999999999" x14ac:dyDescent="0.5">
      <c r="B187" s="59" t="s">
        <v>58</v>
      </c>
    </row>
    <row r="188" spans="2:41" x14ac:dyDescent="0.45">
      <c r="B188" s="63"/>
      <c r="C188" s="60"/>
      <c r="D188" s="61" cm="1">
        <f t="array" ref="D188">EOMONTH(HVACSheetMetal_StartDate,-1)+1</f>
        <v>43952</v>
      </c>
      <c r="E188" s="61">
        <f t="shared" ref="E188:AM188" si="1">EOMONTH(D$159,0)+1</f>
        <v>43983</v>
      </c>
      <c r="F188" s="61">
        <f t="shared" si="1"/>
        <v>44013</v>
      </c>
      <c r="G188" s="61">
        <f t="shared" si="1"/>
        <v>44044</v>
      </c>
      <c r="H188" s="61">
        <f t="shared" si="1"/>
        <v>44075</v>
      </c>
      <c r="I188" s="61">
        <f t="shared" si="1"/>
        <v>44105</v>
      </c>
      <c r="J188" s="61">
        <f t="shared" si="1"/>
        <v>44136</v>
      </c>
      <c r="K188" s="61">
        <f t="shared" si="1"/>
        <v>44166</v>
      </c>
      <c r="L188" s="61">
        <f t="shared" si="1"/>
        <v>44197</v>
      </c>
      <c r="M188" s="61">
        <f t="shared" si="1"/>
        <v>44228</v>
      </c>
      <c r="N188" s="61">
        <f t="shared" si="1"/>
        <v>44256</v>
      </c>
      <c r="O188" s="61">
        <f t="shared" si="1"/>
        <v>44287</v>
      </c>
      <c r="P188" s="61">
        <f t="shared" si="1"/>
        <v>44317</v>
      </c>
      <c r="Q188" s="61">
        <f t="shared" si="1"/>
        <v>44348</v>
      </c>
      <c r="R188" s="61">
        <f t="shared" si="1"/>
        <v>44378</v>
      </c>
      <c r="S188" s="61">
        <f t="shared" si="1"/>
        <v>44409</v>
      </c>
      <c r="T188" s="61">
        <f t="shared" si="1"/>
        <v>44440</v>
      </c>
      <c r="U188" s="61">
        <f t="shared" si="1"/>
        <v>44470</v>
      </c>
      <c r="V188" s="61">
        <f t="shared" si="1"/>
        <v>44501</v>
      </c>
      <c r="W188" s="61">
        <f t="shared" si="1"/>
        <v>44531</v>
      </c>
      <c r="X188" s="61">
        <f t="shared" si="1"/>
        <v>44562</v>
      </c>
      <c r="Y188" s="61">
        <f t="shared" si="1"/>
        <v>44593</v>
      </c>
      <c r="Z188" s="61">
        <f t="shared" si="1"/>
        <v>44621</v>
      </c>
      <c r="AA188" s="61">
        <f t="shared" si="1"/>
        <v>44652</v>
      </c>
      <c r="AB188" s="61">
        <f t="shared" si="1"/>
        <v>44682</v>
      </c>
      <c r="AC188" s="61">
        <f t="shared" si="1"/>
        <v>44713</v>
      </c>
      <c r="AD188" s="61">
        <f t="shared" si="1"/>
        <v>44743</v>
      </c>
      <c r="AE188" s="61">
        <f t="shared" si="1"/>
        <v>44774</v>
      </c>
      <c r="AF188" s="61">
        <f t="shared" si="1"/>
        <v>44805</v>
      </c>
      <c r="AG188" s="61">
        <f t="shared" si="1"/>
        <v>44835</v>
      </c>
      <c r="AH188" s="61">
        <f t="shared" si="1"/>
        <v>44866</v>
      </c>
      <c r="AI188" s="61">
        <f t="shared" si="1"/>
        <v>44896</v>
      </c>
      <c r="AJ188" s="61">
        <f t="shared" si="1"/>
        <v>44927</v>
      </c>
      <c r="AK188" s="61">
        <f t="shared" si="1"/>
        <v>44958</v>
      </c>
      <c r="AL188" s="61">
        <f t="shared" si="1"/>
        <v>44986</v>
      </c>
      <c r="AM188" s="61">
        <f t="shared" si="1"/>
        <v>45017</v>
      </c>
    </row>
    <row r="189" spans="2:41" x14ac:dyDescent="0.45">
      <c r="B189" s="64" t="s">
        <v>88</v>
      </c>
      <c r="C189" s="65" t="s">
        <v>89</v>
      </c>
      <c r="D189" s="46" t="s">
        <v>9</v>
      </c>
      <c r="E189" s="46" t="s">
        <v>10</v>
      </c>
      <c r="F189" s="46" t="s">
        <v>11</v>
      </c>
      <c r="G189" s="46" t="s">
        <v>12</v>
      </c>
      <c r="H189" s="46" t="s">
        <v>13</v>
      </c>
      <c r="I189" s="46" t="s">
        <v>14</v>
      </c>
      <c r="J189" s="46" t="s">
        <v>15</v>
      </c>
      <c r="K189" s="46" t="s">
        <v>16</v>
      </c>
      <c r="L189" s="46" t="s">
        <v>17</v>
      </c>
      <c r="M189" s="46" t="s">
        <v>18</v>
      </c>
      <c r="N189" s="46" t="s">
        <v>19</v>
      </c>
      <c r="O189" s="46" t="s">
        <v>20</v>
      </c>
      <c r="P189" s="46" t="s">
        <v>21</v>
      </c>
      <c r="Q189" s="46" t="s">
        <v>22</v>
      </c>
      <c r="R189" s="46" t="s">
        <v>23</v>
      </c>
      <c r="S189" s="46" t="s">
        <v>24</v>
      </c>
      <c r="T189" s="46" t="s">
        <v>25</v>
      </c>
      <c r="U189" s="46" t="s">
        <v>26</v>
      </c>
      <c r="V189" s="46" t="s">
        <v>27</v>
      </c>
      <c r="W189" s="46" t="s">
        <v>28</v>
      </c>
      <c r="X189" s="46" t="s">
        <v>29</v>
      </c>
      <c r="Y189" s="46" t="s">
        <v>30</v>
      </c>
      <c r="Z189" s="46" t="s">
        <v>31</v>
      </c>
      <c r="AA189" s="46" t="s">
        <v>32</v>
      </c>
      <c r="AB189" s="46" t="s">
        <v>33</v>
      </c>
      <c r="AC189" s="46" t="s">
        <v>34</v>
      </c>
      <c r="AD189" s="46" t="s">
        <v>35</v>
      </c>
      <c r="AE189" s="46" t="s">
        <v>36</v>
      </c>
      <c r="AF189" s="46" t="s">
        <v>37</v>
      </c>
      <c r="AG189" s="46" t="s">
        <v>38</v>
      </c>
      <c r="AH189" s="46" t="s">
        <v>39</v>
      </c>
      <c r="AI189" s="46" t="s">
        <v>40</v>
      </c>
      <c r="AJ189" s="46" t="s">
        <v>41</v>
      </c>
      <c r="AK189" s="46" t="s">
        <v>42</v>
      </c>
      <c r="AL189" s="46" t="s">
        <v>43</v>
      </c>
      <c r="AM189" s="46" t="s">
        <v>44</v>
      </c>
    </row>
    <row r="190" spans="2:41" x14ac:dyDescent="0.45">
      <c r="B190" s="69" t="str">
        <f>IF($B$5="","",$B$5)</f>
        <v>HVAC and Sheet Metal</v>
      </c>
      <c r="C190" s="69" t="s">
        <v>57</v>
      </c>
      <c r="D190" s="15">
        <v>2000</v>
      </c>
      <c r="E190" s="15">
        <v>2000</v>
      </c>
      <c r="F190" s="15">
        <v>2000</v>
      </c>
      <c r="G190" s="15">
        <v>2000</v>
      </c>
      <c r="H190" s="15">
        <v>2000</v>
      </c>
      <c r="I190" s="15">
        <v>2000</v>
      </c>
      <c r="J190" s="15">
        <v>2000</v>
      </c>
      <c r="K190" s="15">
        <v>2000</v>
      </c>
      <c r="L190" s="15">
        <v>2000</v>
      </c>
      <c r="M190" s="15">
        <v>2000</v>
      </c>
      <c r="N190" s="15">
        <v>2000</v>
      </c>
      <c r="O190" s="15">
        <v>2000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</row>
    <row r="191" spans="2:41" x14ac:dyDescent="0.45">
      <c r="B191" s="69" t="str">
        <f t="shared" ref="B191:B193" si="2">IF($B$5="","",$B$5)</f>
        <v>HVAC and Sheet Metal</v>
      </c>
      <c r="C191" s="69" t="s">
        <v>54</v>
      </c>
      <c r="D191" s="15">
        <v>10000</v>
      </c>
      <c r="E191" s="15">
        <v>10000</v>
      </c>
      <c r="F191" s="15">
        <v>10000</v>
      </c>
      <c r="G191" s="15">
        <v>10000</v>
      </c>
      <c r="H191" s="15">
        <v>10000</v>
      </c>
      <c r="I191" s="15">
        <v>10000</v>
      </c>
      <c r="J191" s="15">
        <v>10000</v>
      </c>
      <c r="K191" s="15">
        <v>10000</v>
      </c>
      <c r="L191" s="15">
        <v>10000</v>
      </c>
      <c r="M191" s="15">
        <v>10000</v>
      </c>
      <c r="N191" s="15">
        <v>10000</v>
      </c>
      <c r="O191" s="15">
        <v>10000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</row>
    <row r="192" spans="2:41" x14ac:dyDescent="0.45">
      <c r="B192" s="69" t="str">
        <f t="shared" si="2"/>
        <v>HVAC and Sheet Metal</v>
      </c>
      <c r="C192" s="69" t="s">
        <v>59</v>
      </c>
      <c r="D192" s="15">
        <v>500</v>
      </c>
      <c r="E192" s="15">
        <v>500</v>
      </c>
      <c r="F192" s="15">
        <v>500</v>
      </c>
      <c r="G192" s="15">
        <v>500</v>
      </c>
      <c r="H192" s="15">
        <v>500</v>
      </c>
      <c r="I192" s="15">
        <v>500</v>
      </c>
      <c r="J192" s="15">
        <v>500</v>
      </c>
      <c r="K192" s="15">
        <v>500</v>
      </c>
      <c r="L192" s="15">
        <v>500</v>
      </c>
      <c r="M192" s="15">
        <v>500</v>
      </c>
      <c r="N192" s="15">
        <v>500</v>
      </c>
      <c r="O192" s="15">
        <v>500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</row>
    <row r="193" spans="2:39" x14ac:dyDescent="0.45">
      <c r="B193" s="69" t="str">
        <f t="shared" si="2"/>
        <v>HVAC and Sheet Metal</v>
      </c>
      <c r="C193" s="69" t="s">
        <v>55</v>
      </c>
      <c r="D193" s="15">
        <v>3000</v>
      </c>
      <c r="E193" s="15">
        <v>3000</v>
      </c>
      <c r="F193" s="15">
        <v>3000</v>
      </c>
      <c r="G193" s="15">
        <v>3000</v>
      </c>
      <c r="H193" s="15">
        <v>3000</v>
      </c>
      <c r="I193" s="15">
        <v>3000</v>
      </c>
      <c r="J193" s="15">
        <v>3000</v>
      </c>
      <c r="K193" s="15">
        <v>3000</v>
      </c>
      <c r="L193" s="15">
        <v>3000</v>
      </c>
      <c r="M193" s="15">
        <v>3000</v>
      </c>
      <c r="N193" s="15">
        <v>3000</v>
      </c>
      <c r="O193" s="15">
        <v>3000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</row>
    <row r="194" spans="2:39" x14ac:dyDescent="0.45">
      <c r="B194" s="70" t="str">
        <f>IF($B$6="","",$B$6)</f>
        <v>Piping</v>
      </c>
      <c r="C194" s="70" t="s">
        <v>57</v>
      </c>
      <c r="D194" s="37">
        <v>2000</v>
      </c>
      <c r="E194" s="37">
        <v>2000</v>
      </c>
      <c r="F194" s="37">
        <v>2000</v>
      </c>
      <c r="G194" s="37">
        <v>2000</v>
      </c>
      <c r="H194" s="37">
        <v>2000</v>
      </c>
      <c r="I194" s="37">
        <v>2000</v>
      </c>
      <c r="J194" s="37">
        <v>2000</v>
      </c>
      <c r="K194" s="37">
        <v>2000</v>
      </c>
      <c r="L194" s="37">
        <v>2000</v>
      </c>
      <c r="M194" s="37">
        <v>2000</v>
      </c>
      <c r="N194" s="37">
        <v>2000</v>
      </c>
      <c r="O194" s="37">
        <v>2000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0</v>
      </c>
      <c r="AK194" s="37">
        <v>0</v>
      </c>
      <c r="AL194" s="37">
        <v>0</v>
      </c>
      <c r="AM194" s="37">
        <v>0</v>
      </c>
    </row>
    <row r="195" spans="2:39" x14ac:dyDescent="0.45">
      <c r="B195" s="69" t="str">
        <f t="shared" ref="B195:B197" si="3">IF($B$6="","",$B$6)</f>
        <v>Piping</v>
      </c>
      <c r="C195" s="69" t="s">
        <v>54</v>
      </c>
      <c r="D195" s="15">
        <v>10000</v>
      </c>
      <c r="E195" s="15">
        <v>10000</v>
      </c>
      <c r="F195" s="15">
        <v>10000</v>
      </c>
      <c r="G195" s="15">
        <v>10000</v>
      </c>
      <c r="H195" s="15">
        <v>10000</v>
      </c>
      <c r="I195" s="15">
        <v>10000</v>
      </c>
      <c r="J195" s="15">
        <v>10000</v>
      </c>
      <c r="K195" s="15">
        <v>10000</v>
      </c>
      <c r="L195" s="15">
        <v>10000</v>
      </c>
      <c r="M195" s="15">
        <v>10000</v>
      </c>
      <c r="N195" s="15">
        <v>10000</v>
      </c>
      <c r="O195" s="15">
        <v>10000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</row>
    <row r="196" spans="2:39" x14ac:dyDescent="0.45">
      <c r="B196" s="69" t="str">
        <f t="shared" si="3"/>
        <v>Piping</v>
      </c>
      <c r="C196" s="69" t="s">
        <v>59</v>
      </c>
      <c r="D196" s="15">
        <v>500</v>
      </c>
      <c r="E196" s="15">
        <v>500</v>
      </c>
      <c r="F196" s="15">
        <v>500</v>
      </c>
      <c r="G196" s="15">
        <v>500</v>
      </c>
      <c r="H196" s="15">
        <v>500</v>
      </c>
      <c r="I196" s="15">
        <v>500</v>
      </c>
      <c r="J196" s="15">
        <v>500</v>
      </c>
      <c r="K196" s="15">
        <v>500</v>
      </c>
      <c r="L196" s="15">
        <v>500</v>
      </c>
      <c r="M196" s="15">
        <v>500</v>
      </c>
      <c r="N196" s="15">
        <v>500</v>
      </c>
      <c r="O196" s="15">
        <v>500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</row>
    <row r="197" spans="2:39" x14ac:dyDescent="0.45">
      <c r="B197" s="69" t="str">
        <f t="shared" si="3"/>
        <v>Piping</v>
      </c>
      <c r="C197" s="69" t="s">
        <v>55</v>
      </c>
      <c r="D197" s="15">
        <v>3000</v>
      </c>
      <c r="E197" s="15">
        <v>3000</v>
      </c>
      <c r="F197" s="15">
        <v>3000</v>
      </c>
      <c r="G197" s="15">
        <v>3000</v>
      </c>
      <c r="H197" s="15">
        <v>3000</v>
      </c>
      <c r="I197" s="15">
        <v>3000</v>
      </c>
      <c r="J197" s="15">
        <v>3000</v>
      </c>
      <c r="K197" s="15">
        <v>3000</v>
      </c>
      <c r="L197" s="15">
        <v>3000</v>
      </c>
      <c r="M197" s="15">
        <v>3000</v>
      </c>
      <c r="N197" s="15">
        <v>3000</v>
      </c>
      <c r="O197" s="15">
        <v>3000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</row>
    <row r="198" spans="2:39" x14ac:dyDescent="0.45">
      <c r="B198" s="70" t="str">
        <f>IF($B$7="","",$B$7)</f>
        <v>Plumbing</v>
      </c>
      <c r="C198" s="70" t="s">
        <v>57</v>
      </c>
      <c r="D198" s="37">
        <v>2000</v>
      </c>
      <c r="E198" s="37">
        <v>2000</v>
      </c>
      <c r="F198" s="37">
        <v>2000</v>
      </c>
      <c r="G198" s="37">
        <v>2000</v>
      </c>
      <c r="H198" s="37">
        <v>2000</v>
      </c>
      <c r="I198" s="37">
        <v>2000</v>
      </c>
      <c r="J198" s="37">
        <v>2000</v>
      </c>
      <c r="K198" s="37">
        <v>2000</v>
      </c>
      <c r="L198" s="37">
        <v>2000</v>
      </c>
      <c r="M198" s="37">
        <v>2000</v>
      </c>
      <c r="N198" s="37">
        <v>2000</v>
      </c>
      <c r="O198" s="37">
        <v>2000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</row>
    <row r="199" spans="2:39" x14ac:dyDescent="0.45">
      <c r="B199" s="69" t="str">
        <f t="shared" ref="B199:B201" si="4">IF($B$7="","",$B$7)</f>
        <v>Plumbing</v>
      </c>
      <c r="C199" s="69" t="s">
        <v>54</v>
      </c>
      <c r="D199" s="15">
        <v>10000</v>
      </c>
      <c r="E199" s="15">
        <v>10000</v>
      </c>
      <c r="F199" s="15">
        <v>10000</v>
      </c>
      <c r="G199" s="15">
        <v>10000</v>
      </c>
      <c r="H199" s="15">
        <v>10000</v>
      </c>
      <c r="I199" s="15">
        <v>10000</v>
      </c>
      <c r="J199" s="15">
        <v>10000</v>
      </c>
      <c r="K199" s="15">
        <v>10000</v>
      </c>
      <c r="L199" s="15">
        <v>10000</v>
      </c>
      <c r="M199" s="15">
        <v>10000</v>
      </c>
      <c r="N199" s="15">
        <v>10000</v>
      </c>
      <c r="O199" s="15">
        <v>10000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</row>
    <row r="200" spans="2:39" x14ac:dyDescent="0.45">
      <c r="B200" s="69" t="str">
        <f t="shared" si="4"/>
        <v>Plumbing</v>
      </c>
      <c r="C200" s="69" t="s">
        <v>59</v>
      </c>
      <c r="D200" s="15">
        <v>500</v>
      </c>
      <c r="E200" s="15">
        <v>500</v>
      </c>
      <c r="F200" s="15">
        <v>500</v>
      </c>
      <c r="G200" s="15">
        <v>500</v>
      </c>
      <c r="H200" s="15">
        <v>500</v>
      </c>
      <c r="I200" s="15">
        <v>500</v>
      </c>
      <c r="J200" s="15">
        <v>500</v>
      </c>
      <c r="K200" s="15">
        <v>500</v>
      </c>
      <c r="L200" s="15">
        <v>500</v>
      </c>
      <c r="M200" s="15">
        <v>500</v>
      </c>
      <c r="N200" s="15">
        <v>500</v>
      </c>
      <c r="O200" s="15">
        <v>500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</row>
    <row r="201" spans="2:39" x14ac:dyDescent="0.45">
      <c r="B201" s="69" t="str">
        <f t="shared" si="4"/>
        <v>Plumbing</v>
      </c>
      <c r="C201" s="69" t="s">
        <v>55</v>
      </c>
      <c r="D201" s="15">
        <v>3000</v>
      </c>
      <c r="E201" s="15">
        <v>3000</v>
      </c>
      <c r="F201" s="15">
        <v>3000</v>
      </c>
      <c r="G201" s="15">
        <v>3000</v>
      </c>
      <c r="H201" s="15">
        <v>3000</v>
      </c>
      <c r="I201" s="15">
        <v>3000</v>
      </c>
      <c r="J201" s="15">
        <v>3000</v>
      </c>
      <c r="K201" s="15">
        <v>3000</v>
      </c>
      <c r="L201" s="15">
        <v>3000</v>
      </c>
      <c r="M201" s="15">
        <v>3000</v>
      </c>
      <c r="N201" s="15">
        <v>3000</v>
      </c>
      <c r="O201" s="15">
        <v>3000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</row>
    <row r="202" spans="2:39" x14ac:dyDescent="0.45">
      <c r="B202" s="70" t="str">
        <f>IF($B$8="","",$B$8)</f>
        <v>Other_1</v>
      </c>
      <c r="C202" s="70" t="s">
        <v>57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</row>
    <row r="203" spans="2:39" x14ac:dyDescent="0.45">
      <c r="B203" s="69" t="str">
        <f t="shared" ref="B203:B205" si="5">IF($B$8="","",$B$8)</f>
        <v>Other_1</v>
      </c>
      <c r="C203" s="69" t="s">
        <v>54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</row>
    <row r="204" spans="2:39" x14ac:dyDescent="0.45">
      <c r="B204" s="69" t="str">
        <f t="shared" si="5"/>
        <v>Other_1</v>
      </c>
      <c r="C204" s="69" t="s">
        <v>59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</row>
    <row r="205" spans="2:39" x14ac:dyDescent="0.45">
      <c r="B205" s="69" t="str">
        <f t="shared" si="5"/>
        <v>Other_1</v>
      </c>
      <c r="C205" s="69" t="s">
        <v>55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</row>
    <row r="206" spans="2:39" x14ac:dyDescent="0.45">
      <c r="B206" s="70" t="str">
        <f>IF($B$9="","",$B$9)</f>
        <v>Other_2</v>
      </c>
      <c r="C206" s="70" t="s">
        <v>57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</row>
    <row r="207" spans="2:39" x14ac:dyDescent="0.45">
      <c r="B207" s="69" t="str">
        <f t="shared" ref="B207:B209" si="6">IF($B$9="","",$B$9)</f>
        <v>Other_2</v>
      </c>
      <c r="C207" s="69" t="s">
        <v>54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</row>
    <row r="208" spans="2:39" x14ac:dyDescent="0.45">
      <c r="B208" s="69" t="str">
        <f t="shared" si="6"/>
        <v>Other_2</v>
      </c>
      <c r="C208" s="69" t="s">
        <v>59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</row>
    <row r="209" spans="2:39" x14ac:dyDescent="0.45">
      <c r="B209" s="69" t="str">
        <f t="shared" si="6"/>
        <v>Other_2</v>
      </c>
      <c r="C209" s="69" t="s">
        <v>55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</row>
    <row r="210" spans="2:39" x14ac:dyDescent="0.45">
      <c r="B210" s="66" t="s">
        <v>56</v>
      </c>
      <c r="C210" s="67"/>
      <c r="D210" s="68">
        <f>SUBTOTAL(109,ToolsEquipmentMaterialsDisposablesSubcontractsTable[Month 01])</f>
        <v>46500</v>
      </c>
      <c r="E210" s="68">
        <f>SUBTOTAL(109,ToolsEquipmentMaterialsDisposablesSubcontractsTable[Month 02])</f>
        <v>46500</v>
      </c>
      <c r="F210" s="68">
        <f>SUBTOTAL(109,ToolsEquipmentMaterialsDisposablesSubcontractsTable[Month 03])</f>
        <v>46500</v>
      </c>
      <c r="G210" s="68">
        <f>SUBTOTAL(109,ToolsEquipmentMaterialsDisposablesSubcontractsTable[Month 04])</f>
        <v>46500</v>
      </c>
      <c r="H210" s="68">
        <f>SUBTOTAL(109,ToolsEquipmentMaterialsDisposablesSubcontractsTable[Month 05])</f>
        <v>46500</v>
      </c>
      <c r="I210" s="68">
        <f>SUBTOTAL(109,ToolsEquipmentMaterialsDisposablesSubcontractsTable[Month 06])</f>
        <v>46500</v>
      </c>
      <c r="J210" s="68">
        <f>SUBTOTAL(109,ToolsEquipmentMaterialsDisposablesSubcontractsTable[Month 07])</f>
        <v>46500</v>
      </c>
      <c r="K210" s="68">
        <f>SUBTOTAL(109,ToolsEquipmentMaterialsDisposablesSubcontractsTable[Month 08])</f>
        <v>46500</v>
      </c>
      <c r="L210" s="68">
        <f>SUBTOTAL(109,ToolsEquipmentMaterialsDisposablesSubcontractsTable[Month 09])</f>
        <v>46500</v>
      </c>
      <c r="M210" s="68">
        <f>SUBTOTAL(109,ToolsEquipmentMaterialsDisposablesSubcontractsTable[Month 10])</f>
        <v>46500</v>
      </c>
      <c r="N210" s="68">
        <f>SUBTOTAL(109,ToolsEquipmentMaterialsDisposablesSubcontractsTable[Month 11])</f>
        <v>46500</v>
      </c>
      <c r="O210" s="68">
        <f>SUBTOTAL(109,ToolsEquipmentMaterialsDisposablesSubcontractsTable[Month 12])</f>
        <v>46500</v>
      </c>
      <c r="P210" s="68">
        <f>SUBTOTAL(109,ToolsEquipmentMaterialsDisposablesSubcontractsTable[Month 13])</f>
        <v>0</v>
      </c>
      <c r="Q210" s="68">
        <f>SUBTOTAL(109,ToolsEquipmentMaterialsDisposablesSubcontractsTable[Month 14])</f>
        <v>0</v>
      </c>
      <c r="R210" s="68">
        <f>SUBTOTAL(109,ToolsEquipmentMaterialsDisposablesSubcontractsTable[Month 15])</f>
        <v>0</v>
      </c>
      <c r="S210" s="68">
        <f>SUBTOTAL(109,ToolsEquipmentMaterialsDisposablesSubcontractsTable[Month 16])</f>
        <v>0</v>
      </c>
      <c r="T210" s="68">
        <f>SUBTOTAL(109,ToolsEquipmentMaterialsDisposablesSubcontractsTable[Month 17])</f>
        <v>0</v>
      </c>
      <c r="U210" s="68">
        <f>SUBTOTAL(109,ToolsEquipmentMaterialsDisposablesSubcontractsTable[Month 18])</f>
        <v>0</v>
      </c>
      <c r="V210" s="68">
        <f>SUBTOTAL(109,ToolsEquipmentMaterialsDisposablesSubcontractsTable[Month 19])</f>
        <v>0</v>
      </c>
      <c r="W210" s="68">
        <f>SUBTOTAL(109,ToolsEquipmentMaterialsDisposablesSubcontractsTable[Month 20])</f>
        <v>0</v>
      </c>
      <c r="X210" s="68">
        <f>SUBTOTAL(109,ToolsEquipmentMaterialsDisposablesSubcontractsTable[Month 21])</f>
        <v>0</v>
      </c>
      <c r="Y210" s="68">
        <f>SUBTOTAL(109,ToolsEquipmentMaterialsDisposablesSubcontractsTable[Month 22])</f>
        <v>0</v>
      </c>
      <c r="Z210" s="68">
        <f>SUBTOTAL(109,ToolsEquipmentMaterialsDisposablesSubcontractsTable[Month 23])</f>
        <v>0</v>
      </c>
      <c r="AA210" s="68">
        <f>SUBTOTAL(109,ToolsEquipmentMaterialsDisposablesSubcontractsTable[Month 24])</f>
        <v>0</v>
      </c>
      <c r="AB210" s="68">
        <f>SUBTOTAL(109,ToolsEquipmentMaterialsDisposablesSubcontractsTable[Month 25])</f>
        <v>0</v>
      </c>
      <c r="AC210" s="68">
        <f>SUBTOTAL(109,ToolsEquipmentMaterialsDisposablesSubcontractsTable[Month 26])</f>
        <v>0</v>
      </c>
      <c r="AD210" s="68">
        <f>SUBTOTAL(109,ToolsEquipmentMaterialsDisposablesSubcontractsTable[Month 27])</f>
        <v>0</v>
      </c>
      <c r="AE210" s="68">
        <f>SUBTOTAL(109,ToolsEquipmentMaterialsDisposablesSubcontractsTable[Month 28])</f>
        <v>0</v>
      </c>
      <c r="AF210" s="68">
        <f>SUBTOTAL(109,ToolsEquipmentMaterialsDisposablesSubcontractsTable[Month 29])</f>
        <v>0</v>
      </c>
      <c r="AG210" s="68">
        <f>SUBTOTAL(109,ToolsEquipmentMaterialsDisposablesSubcontractsTable[Month 30])</f>
        <v>0</v>
      </c>
      <c r="AH210" s="68">
        <f>SUBTOTAL(109,ToolsEquipmentMaterialsDisposablesSubcontractsTable[Month 31])</f>
        <v>0</v>
      </c>
      <c r="AI210" s="68">
        <f>SUBTOTAL(109,ToolsEquipmentMaterialsDisposablesSubcontractsTable[Month 32])</f>
        <v>0</v>
      </c>
      <c r="AJ210" s="68">
        <f>SUBTOTAL(109,ToolsEquipmentMaterialsDisposablesSubcontractsTable[Month 33])</f>
        <v>0</v>
      </c>
      <c r="AK210" s="68">
        <f>SUBTOTAL(109,ToolsEquipmentMaterialsDisposablesSubcontractsTable[Month 34])</f>
        <v>0</v>
      </c>
      <c r="AL210" s="68">
        <f>SUBTOTAL(109,ToolsEquipmentMaterialsDisposablesSubcontractsTable[Month 35])</f>
        <v>0</v>
      </c>
      <c r="AM210" s="68">
        <f>SUBTOTAL(109,ToolsEquipmentMaterialsDisposablesSubcontractsTable[Month 36])</f>
        <v>0</v>
      </c>
    </row>
  </sheetData>
  <sheetProtection algorithmName="SHA-512" hashValue="Lg+lZEml8A4vVIqVQXCeeiXJ/3eJw+HLT1mhCVrWL+lBUF86l6JvloSuSUhgdqdvSNdTJ1T99AsZf+B4oRpNsQ==" saltValue="KHEd0U42jzPJgXhkb/w9/Q==" spinCount="100000" sheet="1" formatColumns="0"/>
  <mergeCells count="13">
    <mergeCell ref="B1:B3"/>
    <mergeCell ref="E17:H17"/>
    <mergeCell ref="E11:H11"/>
    <mergeCell ref="E12:H12"/>
    <mergeCell ref="E13:H13"/>
    <mergeCell ref="E14:H14"/>
    <mergeCell ref="E15:H15"/>
    <mergeCell ref="E16:H16"/>
    <mergeCell ref="B75:I75"/>
    <mergeCell ref="B47:I47"/>
    <mergeCell ref="B19:I19"/>
    <mergeCell ref="B103:I103"/>
    <mergeCell ref="B131:I131"/>
  </mergeCells>
  <phoneticPr fontId="3" type="noConversion"/>
  <conditionalFormatting sqref="B12:C13">
    <cfRule type="expression" dxfId="578" priority="2" stopIfTrue="1">
      <formula>$D$2&lt;&gt;"Hard Bid"</formula>
    </cfRule>
  </conditionalFormatting>
  <conditionalFormatting sqref="E12:I17">
    <cfRule type="expression" dxfId="577" priority="1">
      <formula>$D$2&lt;&gt;"Negotiated"</formula>
    </cfRule>
  </conditionalFormatting>
  <dataValidations count="3">
    <dataValidation type="list" allowBlank="1" showInputMessage="1" showErrorMessage="1" sqref="D2" xr:uid="{00000000-0002-0000-0000-000000000000}">
      <formula1>"Hard Bid,Negotiated"</formula1>
    </dataValidation>
    <dataValidation type="list" allowBlank="1" showInputMessage="1" showErrorMessage="1" sqref="B161:B185" xr:uid="{00000000-0002-0000-0000-000001000000}">
      <formula1>$B$5:$B$9</formula1>
    </dataValidation>
    <dataValidation type="list" allowBlank="1" showInputMessage="1" showErrorMessage="1" sqref="C161:C185" xr:uid="{00000000-0002-0000-0000-000002000000}">
      <formula1>OFFSET(INDIRECT($AN161:$AN$185),0,0,COUNTA(INDIRECT($AN161:$AN$185)),1)</formula1>
    </dataValidation>
  </dataValidations>
  <printOptions horizontalCentered="1"/>
  <pageMargins left="0.25" right="0.25" top="0.75" bottom="0.75" header="0.3" footer="0.3"/>
  <pageSetup scale="88" fitToHeight="0" orientation="landscape" r:id="rId1"/>
  <colBreaks count="1" manualBreakCount="1">
    <brk id="10" max="1048575" man="1"/>
  </colBreaks>
  <ignoredErrors>
    <ignoredError sqref="C6:C9" unlockedFormula="1"/>
    <ignoredError sqref="D49:I73 D77:I101 D105:I129 D133:I157 C194:C209 B190:B209" calculatedColumn="1"/>
  </ignoredErrors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M146"/>
  <sheetViews>
    <sheetView showGridLines="0" zoomScaleNormal="100" workbookViewId="0"/>
  </sheetViews>
  <sheetFormatPr defaultRowHeight="14.25" x14ac:dyDescent="0.45"/>
  <cols>
    <col min="1" max="1" width="1.53125" customWidth="1"/>
    <col min="2" max="2" width="25.53125" customWidth="1"/>
    <col min="3" max="3" width="18.53125" customWidth="1"/>
    <col min="4" max="39" width="15.19921875" customWidth="1"/>
  </cols>
  <sheetData>
    <row r="2" spans="2:39" ht="16.899999999999999" x14ac:dyDescent="0.5">
      <c r="B2" s="33" t="s">
        <v>3</v>
      </c>
    </row>
    <row r="3" spans="2:39" ht="16.899999999999999" x14ac:dyDescent="0.5">
      <c r="B3" s="33"/>
      <c r="C3" s="30"/>
      <c r="D3" s="2">
        <f>'Input Sheet'!D$159</f>
        <v>43952</v>
      </c>
      <c r="E3" s="2">
        <f>'Input Sheet'!E$159</f>
        <v>43983</v>
      </c>
      <c r="F3" s="2">
        <f>'Input Sheet'!F$159</f>
        <v>44013</v>
      </c>
      <c r="G3" s="2">
        <f>'Input Sheet'!G$159</f>
        <v>44044</v>
      </c>
      <c r="H3" s="2">
        <f>'Input Sheet'!H$159</f>
        <v>44075</v>
      </c>
      <c r="I3" s="2">
        <f>'Input Sheet'!I$159</f>
        <v>44105</v>
      </c>
      <c r="J3" s="2">
        <f>'Input Sheet'!J$159</f>
        <v>44136</v>
      </c>
      <c r="K3" s="2">
        <f>'Input Sheet'!K$159</f>
        <v>44166</v>
      </c>
      <c r="L3" s="2">
        <f>'Input Sheet'!L$159</f>
        <v>44197</v>
      </c>
      <c r="M3" s="2">
        <f>'Input Sheet'!M$159</f>
        <v>44228</v>
      </c>
      <c r="N3" s="2">
        <f>'Input Sheet'!N$159</f>
        <v>44256</v>
      </c>
      <c r="O3" s="2">
        <f>'Input Sheet'!O$159</f>
        <v>44287</v>
      </c>
      <c r="P3" s="2">
        <f>'Input Sheet'!P$159</f>
        <v>44317</v>
      </c>
      <c r="Q3" s="2">
        <f>'Input Sheet'!Q$159</f>
        <v>44348</v>
      </c>
      <c r="R3" s="2">
        <f>'Input Sheet'!R$159</f>
        <v>44378</v>
      </c>
      <c r="S3" s="2">
        <f>'Input Sheet'!S$159</f>
        <v>44409</v>
      </c>
      <c r="T3" s="2">
        <f>'Input Sheet'!T$159</f>
        <v>44440</v>
      </c>
      <c r="U3" s="2">
        <f>'Input Sheet'!U$159</f>
        <v>44470</v>
      </c>
      <c r="V3" s="2">
        <f>'Input Sheet'!V$159</f>
        <v>44501</v>
      </c>
      <c r="W3" s="2">
        <f>'Input Sheet'!W$159</f>
        <v>44531</v>
      </c>
      <c r="X3" s="2">
        <f>'Input Sheet'!X$159</f>
        <v>44562</v>
      </c>
      <c r="Y3" s="2">
        <f>'Input Sheet'!Y$159</f>
        <v>44593</v>
      </c>
      <c r="Z3" s="2">
        <f>'Input Sheet'!Z$159</f>
        <v>44621</v>
      </c>
      <c r="AA3" s="2">
        <f>'Input Sheet'!AA$159</f>
        <v>44652</v>
      </c>
      <c r="AB3" s="2">
        <f>'Input Sheet'!AB$159</f>
        <v>44682</v>
      </c>
      <c r="AC3" s="2">
        <f>'Input Sheet'!AC$159</f>
        <v>44713</v>
      </c>
      <c r="AD3" s="2">
        <f>'Input Sheet'!AD$159</f>
        <v>44743</v>
      </c>
      <c r="AE3" s="2">
        <f>'Input Sheet'!AE$159</f>
        <v>44774</v>
      </c>
      <c r="AF3" s="2">
        <f>'Input Sheet'!AF$159</f>
        <v>44805</v>
      </c>
      <c r="AG3" s="2">
        <f>'Input Sheet'!AG$159</f>
        <v>44835</v>
      </c>
      <c r="AH3" s="2">
        <f>'Input Sheet'!AH$159</f>
        <v>44866</v>
      </c>
      <c r="AI3" s="2">
        <f>'Input Sheet'!AI$159</f>
        <v>44896</v>
      </c>
      <c r="AJ3" s="2">
        <f>'Input Sheet'!AJ$159</f>
        <v>44927</v>
      </c>
      <c r="AK3" s="2">
        <f>'Input Sheet'!AK$159</f>
        <v>44958</v>
      </c>
      <c r="AL3" s="2">
        <f>'Input Sheet'!AL$159</f>
        <v>44986</v>
      </c>
      <c r="AM3" s="2">
        <f>'Input Sheet'!AM$159</f>
        <v>45017</v>
      </c>
    </row>
    <row r="4" spans="2:39" x14ac:dyDescent="0.45">
      <c r="B4" t="s">
        <v>90</v>
      </c>
      <c r="C4" t="s">
        <v>7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  <c r="AB4" s="1" t="s">
        <v>33</v>
      </c>
      <c r="AC4" s="1" t="s">
        <v>34</v>
      </c>
      <c r="AD4" s="1" t="s">
        <v>35</v>
      </c>
      <c r="AE4" s="1" t="s">
        <v>36</v>
      </c>
      <c r="AF4" s="1" t="s">
        <v>37</v>
      </c>
      <c r="AG4" s="1" t="s">
        <v>38</v>
      </c>
      <c r="AH4" s="1" t="s">
        <v>39</v>
      </c>
      <c r="AI4" s="1" t="s">
        <v>40</v>
      </c>
      <c r="AJ4" s="1" t="s">
        <v>41</v>
      </c>
      <c r="AK4" s="1" t="s">
        <v>42</v>
      </c>
      <c r="AL4" s="1" t="s">
        <v>43</v>
      </c>
      <c r="AM4" s="1" t="s">
        <v>44</v>
      </c>
    </row>
    <row r="5" spans="2:39" x14ac:dyDescent="0.45">
      <c r="B5" s="3" t="str">
        <f>IF(ISBLANK('Input Sheet'!$B161),"",'Input Sheet'!$B161)</f>
        <v>HVAC and Sheet Metal</v>
      </c>
      <c r="C5" s="3" t="str">
        <f>IF(ISBLANK('Input Sheet'!$C161),"",'Input Sheet'!$C161)</f>
        <v>Foreman</v>
      </c>
      <c r="D5" s="4" cm="1">
        <f t="array" aca="1" ref="D5" ca="1">'Input Sheet'!D161 * IFERROR(INDIRECT('Input Sheet'!$AO161 &amp; "_MitigationPercent"),0)</f>
        <v>3.4799999999999995</v>
      </c>
      <c r="E5" s="4" cm="1">
        <f t="array" aca="1" ref="E5" ca="1">'Input Sheet'!E161 * IFERROR(INDIRECT('Input Sheet'!$AO161 &amp; "_MitigationPercent"),0)</f>
        <v>6.9599999999999991</v>
      </c>
      <c r="F5" s="4" cm="1">
        <f t="array" aca="1" ref="F5" ca="1">'Input Sheet'!F161 * IFERROR(INDIRECT('Input Sheet'!$AO161 &amp; "_MitigationPercent"),0)</f>
        <v>13.919999999999998</v>
      </c>
      <c r="G5" s="4" cm="1">
        <f t="array" aca="1" ref="G5" ca="1">'Input Sheet'!G161 * IFERROR(INDIRECT('Input Sheet'!$AO161 &amp; "_MitigationPercent"),0)</f>
        <v>13.919999999999998</v>
      </c>
      <c r="H5" s="4" cm="1">
        <f t="array" aca="1" ref="H5" ca="1">'Input Sheet'!H161 * IFERROR(INDIRECT('Input Sheet'!$AO161 &amp; "_MitigationPercent"),0)</f>
        <v>13.919999999999998</v>
      </c>
      <c r="I5" s="4" cm="1">
        <f t="array" aca="1" ref="I5" ca="1">'Input Sheet'!I161 * IFERROR(INDIRECT('Input Sheet'!$AO161 &amp; "_MitigationPercent"),0)</f>
        <v>27.839999999999996</v>
      </c>
      <c r="J5" s="4" cm="1">
        <f t="array" aca="1" ref="J5" ca="1">'Input Sheet'!J161 * IFERROR(INDIRECT('Input Sheet'!$AO161 &amp; "_MitigationPercent"),0)</f>
        <v>27.839999999999996</v>
      </c>
      <c r="K5" s="4" cm="1">
        <f t="array" aca="1" ref="K5" ca="1">'Input Sheet'!K161 * IFERROR(INDIRECT('Input Sheet'!$AO161 &amp; "_MitigationPercent"),0)</f>
        <v>27.839999999999996</v>
      </c>
      <c r="L5" s="4" cm="1">
        <f t="array" aca="1" ref="L5" ca="1">'Input Sheet'!L161 * IFERROR(INDIRECT('Input Sheet'!$AO161 &amp; "_MitigationPercent"),0)</f>
        <v>55.679999999999993</v>
      </c>
      <c r="M5" s="4" cm="1">
        <f t="array" aca="1" ref="M5" ca="1">'Input Sheet'!M161 * IFERROR(INDIRECT('Input Sheet'!$AO161 &amp; "_MitigationPercent"),0)</f>
        <v>55.679999999999993</v>
      </c>
      <c r="N5" s="4" cm="1">
        <f t="array" aca="1" ref="N5" ca="1">'Input Sheet'!N161 * IFERROR(INDIRECT('Input Sheet'!$AO161 &amp; "_MitigationPercent"),0)</f>
        <v>27.839999999999996</v>
      </c>
      <c r="O5" s="4" cm="1">
        <f t="array" aca="1" ref="O5" ca="1">'Input Sheet'!O161 * IFERROR(INDIRECT('Input Sheet'!$AO161 &amp; "_MitigationPercent"),0)</f>
        <v>13.919999999999998</v>
      </c>
      <c r="P5" s="4" cm="1">
        <f t="array" aca="1" ref="P5" ca="1">'Input Sheet'!P161 * IFERROR(INDIRECT('Input Sheet'!$AO161 &amp; "_MitigationPercent"),0)</f>
        <v>0</v>
      </c>
      <c r="Q5" s="4" cm="1">
        <f t="array" aca="1" ref="Q5" ca="1">'Input Sheet'!Q161 * IFERROR(INDIRECT('Input Sheet'!$AO161 &amp; "_MitigationPercent"),0)</f>
        <v>0</v>
      </c>
      <c r="R5" s="4" cm="1">
        <f t="array" aca="1" ref="R5" ca="1">'Input Sheet'!R161 * IFERROR(INDIRECT('Input Sheet'!$AO161 &amp; "_MitigationPercent"),0)</f>
        <v>0</v>
      </c>
      <c r="S5" s="4" cm="1">
        <f t="array" aca="1" ref="S5" ca="1">'Input Sheet'!S161 * IFERROR(INDIRECT('Input Sheet'!$AO161 &amp; "_MitigationPercent"),0)</f>
        <v>0</v>
      </c>
      <c r="T5" s="4" cm="1">
        <f t="array" aca="1" ref="T5" ca="1">'Input Sheet'!T161 * IFERROR(INDIRECT('Input Sheet'!$AO161 &amp; "_MitigationPercent"),0)</f>
        <v>0</v>
      </c>
      <c r="U5" s="4" cm="1">
        <f t="array" aca="1" ref="U5" ca="1">'Input Sheet'!U161 * IFERROR(INDIRECT('Input Sheet'!$AO161 &amp; "_MitigationPercent"),0)</f>
        <v>0</v>
      </c>
      <c r="V5" s="4" cm="1">
        <f t="array" aca="1" ref="V5" ca="1">'Input Sheet'!V161 * IFERROR(INDIRECT('Input Sheet'!$AO161 &amp; "_MitigationPercent"),0)</f>
        <v>0</v>
      </c>
      <c r="W5" s="4" cm="1">
        <f t="array" aca="1" ref="W5" ca="1">'Input Sheet'!W161 * IFERROR(INDIRECT('Input Sheet'!$AO161 &amp; "_MitigationPercent"),0)</f>
        <v>0</v>
      </c>
      <c r="X5" s="4" cm="1">
        <f t="array" aca="1" ref="X5" ca="1">'Input Sheet'!X161 * IFERROR(INDIRECT('Input Sheet'!$AO161 &amp; "_MitigationPercent"),0)</f>
        <v>0</v>
      </c>
      <c r="Y5" s="4" cm="1">
        <f t="array" aca="1" ref="Y5" ca="1">'Input Sheet'!Y161 * IFERROR(INDIRECT('Input Sheet'!$AO161 &amp; "_MitigationPercent"),0)</f>
        <v>0</v>
      </c>
      <c r="Z5" s="4" cm="1">
        <f t="array" aca="1" ref="Z5" ca="1">'Input Sheet'!Z161 * IFERROR(INDIRECT('Input Sheet'!$AO161 &amp; "_MitigationPercent"),0)</f>
        <v>0</v>
      </c>
      <c r="AA5" s="4" cm="1">
        <f t="array" aca="1" ref="AA5" ca="1">'Input Sheet'!AA161 * IFERROR(INDIRECT('Input Sheet'!$AO161 &amp; "_MitigationPercent"),0)</f>
        <v>0</v>
      </c>
      <c r="AB5" s="4" cm="1">
        <f t="array" aca="1" ref="AB5" ca="1">'Input Sheet'!AB161 * IFERROR(INDIRECT('Input Sheet'!$AO161 &amp; "_MitigationPercent"),0)</f>
        <v>0</v>
      </c>
      <c r="AC5" s="4" cm="1">
        <f t="array" aca="1" ref="AC5" ca="1">'Input Sheet'!AC161 * IFERROR(INDIRECT('Input Sheet'!$AO161 &amp; "_MitigationPercent"),0)</f>
        <v>0</v>
      </c>
      <c r="AD5" s="4" cm="1">
        <f t="array" aca="1" ref="AD5" ca="1">'Input Sheet'!AD161 * IFERROR(INDIRECT('Input Sheet'!$AO161 &amp; "_MitigationPercent"),0)</f>
        <v>0</v>
      </c>
      <c r="AE5" s="4" cm="1">
        <f t="array" aca="1" ref="AE5" ca="1">'Input Sheet'!AE161 * IFERROR(INDIRECT('Input Sheet'!$AO161 &amp; "_MitigationPercent"),0)</f>
        <v>0</v>
      </c>
      <c r="AF5" s="4" cm="1">
        <f t="array" aca="1" ref="AF5" ca="1">'Input Sheet'!AF161 * IFERROR(INDIRECT('Input Sheet'!$AO161 &amp; "_MitigationPercent"),0)</f>
        <v>0</v>
      </c>
      <c r="AG5" s="4" cm="1">
        <f t="array" aca="1" ref="AG5" ca="1">'Input Sheet'!AG161 * IFERROR(INDIRECT('Input Sheet'!$AO161 &amp; "_MitigationPercent"),0)</f>
        <v>0</v>
      </c>
      <c r="AH5" s="4" cm="1">
        <f t="array" aca="1" ref="AH5" ca="1">'Input Sheet'!AH161 * IFERROR(INDIRECT('Input Sheet'!$AO161 &amp; "_MitigationPercent"),0)</f>
        <v>0</v>
      </c>
      <c r="AI5" s="4" cm="1">
        <f t="array" aca="1" ref="AI5" ca="1">'Input Sheet'!AI161 * IFERROR(INDIRECT('Input Sheet'!$AO161 &amp; "_MitigationPercent"),0)</f>
        <v>0</v>
      </c>
      <c r="AJ5" s="4" cm="1">
        <f t="array" aca="1" ref="AJ5" ca="1">'Input Sheet'!AJ161 * IFERROR(INDIRECT('Input Sheet'!$AO161 &amp; "_MitigationPercent"),0)</f>
        <v>0</v>
      </c>
      <c r="AK5" s="4" cm="1">
        <f t="array" aca="1" ref="AK5" ca="1">'Input Sheet'!AK161 * IFERROR(INDIRECT('Input Sheet'!$AO161 &amp; "_MitigationPercent"),0)</f>
        <v>0</v>
      </c>
      <c r="AL5" s="4" cm="1">
        <f t="array" aca="1" ref="AL5" ca="1">'Input Sheet'!AL161 * IFERROR(INDIRECT('Input Sheet'!$AO161 &amp; "_MitigationPercent"),0)</f>
        <v>0</v>
      </c>
      <c r="AM5" s="4" cm="1">
        <f t="array" aca="1" ref="AM5" ca="1">'Input Sheet'!AM161 * IFERROR(INDIRECT('Input Sheet'!$AO161 &amp; "_MitigationPercent"),0)</f>
        <v>0</v>
      </c>
    </row>
    <row r="6" spans="2:39" x14ac:dyDescent="0.45">
      <c r="B6" s="34" t="str">
        <f>IF(ISBLANK('Input Sheet'!$B162),"",'Input Sheet'!$B162)</f>
        <v>HVAC and Sheet Metal</v>
      </c>
      <c r="C6" s="3" t="str">
        <f>IF(ISBLANK('Input Sheet'!$C162),"",'Input Sheet'!$C162)</f>
        <v>Journeyman</v>
      </c>
      <c r="D6" s="4" cm="1">
        <f t="array" aca="1" ref="D6" ca="1">'Input Sheet'!D162 * IFERROR(INDIRECT('Input Sheet'!$AO162 &amp; "_MitigationPercent"),0)</f>
        <v>9.5699999999999985</v>
      </c>
      <c r="E6" s="4" cm="1">
        <f t="array" aca="1" ref="E6" ca="1">'Input Sheet'!E162 * IFERROR(INDIRECT('Input Sheet'!$AO162 &amp; "_MitigationPercent"),0)</f>
        <v>19.139999999999997</v>
      </c>
      <c r="F6" s="4" cm="1">
        <f t="array" aca="1" ref="F6" ca="1">'Input Sheet'!F162 * IFERROR(INDIRECT('Input Sheet'!$AO162 &amp; "_MitigationPercent"),0)</f>
        <v>38.279999999999994</v>
      </c>
      <c r="G6" s="4" cm="1">
        <f t="array" aca="1" ref="G6" ca="1">'Input Sheet'!G162 * IFERROR(INDIRECT('Input Sheet'!$AO162 &amp; "_MitigationPercent"),0)</f>
        <v>38.279999999999994</v>
      </c>
      <c r="H6" s="4" cm="1">
        <f t="array" aca="1" ref="H6" ca="1">'Input Sheet'!H162 * IFERROR(INDIRECT('Input Sheet'!$AO162 &amp; "_MitigationPercent"),0)</f>
        <v>38.279999999999994</v>
      </c>
      <c r="I6" s="4" cm="1">
        <f t="array" aca="1" ref="I6" ca="1">'Input Sheet'!I162 * IFERROR(INDIRECT('Input Sheet'!$AO162 &amp; "_MitigationPercent"),0)</f>
        <v>76.559999999999988</v>
      </c>
      <c r="J6" s="4" cm="1">
        <f t="array" aca="1" ref="J6" ca="1">'Input Sheet'!J162 * IFERROR(INDIRECT('Input Sheet'!$AO162 &amp; "_MitigationPercent"),0)</f>
        <v>76.559999999999988</v>
      </c>
      <c r="K6" s="4" cm="1">
        <f t="array" aca="1" ref="K6" ca="1">'Input Sheet'!K162 * IFERROR(INDIRECT('Input Sheet'!$AO162 &amp; "_MitigationPercent"),0)</f>
        <v>76.559999999999988</v>
      </c>
      <c r="L6" s="4" cm="1">
        <f t="array" aca="1" ref="L6" ca="1">'Input Sheet'!L162 * IFERROR(INDIRECT('Input Sheet'!$AO162 &amp; "_MitigationPercent"),0)</f>
        <v>153.11999999999998</v>
      </c>
      <c r="M6" s="4" cm="1">
        <f t="array" aca="1" ref="M6" ca="1">'Input Sheet'!M162 * IFERROR(INDIRECT('Input Sheet'!$AO162 &amp; "_MitigationPercent"),0)</f>
        <v>153.11999999999998</v>
      </c>
      <c r="N6" s="4" cm="1">
        <f t="array" aca="1" ref="N6" ca="1">'Input Sheet'!N162 * IFERROR(INDIRECT('Input Sheet'!$AO162 &amp; "_MitigationPercent"),0)</f>
        <v>76.559999999999988</v>
      </c>
      <c r="O6" s="4" cm="1">
        <f t="array" aca="1" ref="O6" ca="1">'Input Sheet'!O162 * IFERROR(INDIRECT('Input Sheet'!$AO162 &amp; "_MitigationPercent"),0)</f>
        <v>38.279999999999994</v>
      </c>
      <c r="P6" s="4" cm="1">
        <f t="array" aca="1" ref="P6" ca="1">'Input Sheet'!P162 * IFERROR(INDIRECT('Input Sheet'!$AO162 &amp; "_MitigationPercent"),0)</f>
        <v>0</v>
      </c>
      <c r="Q6" s="4" cm="1">
        <f t="array" aca="1" ref="Q6" ca="1">'Input Sheet'!Q162 * IFERROR(INDIRECT('Input Sheet'!$AO162 &amp; "_MitigationPercent"),0)</f>
        <v>0</v>
      </c>
      <c r="R6" s="4" cm="1">
        <f t="array" aca="1" ref="R6" ca="1">'Input Sheet'!R162 * IFERROR(INDIRECT('Input Sheet'!$AO162 &amp; "_MitigationPercent"),0)</f>
        <v>0</v>
      </c>
      <c r="S6" s="4" cm="1">
        <f t="array" aca="1" ref="S6" ca="1">'Input Sheet'!S162 * IFERROR(INDIRECT('Input Sheet'!$AO162 &amp; "_MitigationPercent"),0)</f>
        <v>0</v>
      </c>
      <c r="T6" s="4" cm="1">
        <f t="array" aca="1" ref="T6" ca="1">'Input Sheet'!T162 * IFERROR(INDIRECT('Input Sheet'!$AO162 &amp; "_MitigationPercent"),0)</f>
        <v>0</v>
      </c>
      <c r="U6" s="4" cm="1">
        <f t="array" aca="1" ref="U6" ca="1">'Input Sheet'!U162 * IFERROR(INDIRECT('Input Sheet'!$AO162 &amp; "_MitigationPercent"),0)</f>
        <v>0</v>
      </c>
      <c r="V6" s="4" cm="1">
        <f t="array" aca="1" ref="V6" ca="1">'Input Sheet'!V162 * IFERROR(INDIRECT('Input Sheet'!$AO162 &amp; "_MitigationPercent"),0)</f>
        <v>0</v>
      </c>
      <c r="W6" s="4" cm="1">
        <f t="array" aca="1" ref="W6" ca="1">'Input Sheet'!W162 * IFERROR(INDIRECT('Input Sheet'!$AO162 &amp; "_MitigationPercent"),0)</f>
        <v>0</v>
      </c>
      <c r="X6" s="4" cm="1">
        <f t="array" aca="1" ref="X6" ca="1">'Input Sheet'!X162 * IFERROR(INDIRECT('Input Sheet'!$AO162 &amp; "_MitigationPercent"),0)</f>
        <v>0</v>
      </c>
      <c r="Y6" s="4" cm="1">
        <f t="array" aca="1" ref="Y6" ca="1">'Input Sheet'!Y162 * IFERROR(INDIRECT('Input Sheet'!$AO162 &amp; "_MitigationPercent"),0)</f>
        <v>0</v>
      </c>
      <c r="Z6" s="4" cm="1">
        <f t="array" aca="1" ref="Z6" ca="1">'Input Sheet'!Z162 * IFERROR(INDIRECT('Input Sheet'!$AO162 &amp; "_MitigationPercent"),0)</f>
        <v>0</v>
      </c>
      <c r="AA6" s="4" cm="1">
        <f t="array" aca="1" ref="AA6" ca="1">'Input Sheet'!AA162 * IFERROR(INDIRECT('Input Sheet'!$AO162 &amp; "_MitigationPercent"),0)</f>
        <v>0</v>
      </c>
      <c r="AB6" s="4" cm="1">
        <f t="array" aca="1" ref="AB6" ca="1">'Input Sheet'!AB162 * IFERROR(INDIRECT('Input Sheet'!$AO162 &amp; "_MitigationPercent"),0)</f>
        <v>0</v>
      </c>
      <c r="AC6" s="4" cm="1">
        <f t="array" aca="1" ref="AC6" ca="1">'Input Sheet'!AC162 * IFERROR(INDIRECT('Input Sheet'!$AO162 &amp; "_MitigationPercent"),0)</f>
        <v>0</v>
      </c>
      <c r="AD6" s="4" cm="1">
        <f t="array" aca="1" ref="AD6" ca="1">'Input Sheet'!AD162 * IFERROR(INDIRECT('Input Sheet'!$AO162 &amp; "_MitigationPercent"),0)</f>
        <v>0</v>
      </c>
      <c r="AE6" s="4" cm="1">
        <f t="array" aca="1" ref="AE6" ca="1">'Input Sheet'!AE162 * IFERROR(INDIRECT('Input Sheet'!$AO162 &amp; "_MitigationPercent"),0)</f>
        <v>0</v>
      </c>
      <c r="AF6" s="4" cm="1">
        <f t="array" aca="1" ref="AF6" ca="1">'Input Sheet'!AF162 * IFERROR(INDIRECT('Input Sheet'!$AO162 &amp; "_MitigationPercent"),0)</f>
        <v>0</v>
      </c>
      <c r="AG6" s="4" cm="1">
        <f t="array" aca="1" ref="AG6" ca="1">'Input Sheet'!AG162 * IFERROR(INDIRECT('Input Sheet'!$AO162 &amp; "_MitigationPercent"),0)</f>
        <v>0</v>
      </c>
      <c r="AH6" s="4" cm="1">
        <f t="array" aca="1" ref="AH6" ca="1">'Input Sheet'!AH162 * IFERROR(INDIRECT('Input Sheet'!$AO162 &amp; "_MitigationPercent"),0)</f>
        <v>0</v>
      </c>
      <c r="AI6" s="4" cm="1">
        <f t="array" aca="1" ref="AI6" ca="1">'Input Sheet'!AI162 * IFERROR(INDIRECT('Input Sheet'!$AO162 &amp; "_MitigationPercent"),0)</f>
        <v>0</v>
      </c>
      <c r="AJ6" s="4" cm="1">
        <f t="array" aca="1" ref="AJ6" ca="1">'Input Sheet'!AJ162 * IFERROR(INDIRECT('Input Sheet'!$AO162 &amp; "_MitigationPercent"),0)</f>
        <v>0</v>
      </c>
      <c r="AK6" s="4" cm="1">
        <f t="array" aca="1" ref="AK6" ca="1">'Input Sheet'!AK162 * IFERROR(INDIRECT('Input Sheet'!$AO162 &amp; "_MitigationPercent"),0)</f>
        <v>0</v>
      </c>
      <c r="AL6" s="4" cm="1">
        <f t="array" aca="1" ref="AL6" ca="1">'Input Sheet'!AL162 * IFERROR(INDIRECT('Input Sheet'!$AO162 &amp; "_MitigationPercent"),0)</f>
        <v>0</v>
      </c>
      <c r="AM6" s="4" cm="1">
        <f t="array" aca="1" ref="AM6" ca="1">'Input Sheet'!AM162 * IFERROR(INDIRECT('Input Sheet'!$AO162 &amp; "_MitigationPercent"),0)</f>
        <v>0</v>
      </c>
    </row>
    <row r="7" spans="2:39" x14ac:dyDescent="0.45">
      <c r="B7" s="34" t="str">
        <f>IF(ISBLANK('Input Sheet'!$B163),"",'Input Sheet'!$B163)</f>
        <v>Piping</v>
      </c>
      <c r="C7" s="3" t="str">
        <f>IF(ISBLANK('Input Sheet'!$C163),"",'Input Sheet'!$C163)</f>
        <v>Foreman</v>
      </c>
      <c r="D7" s="4" cm="1">
        <f t="array" aca="1" ref="D7" ca="1">'Input Sheet'!D163 * IFERROR(INDIRECT('Input Sheet'!$AO163 &amp; "_MitigationPercent"),0)</f>
        <v>3.4799999999999995</v>
      </c>
      <c r="E7" s="4" cm="1">
        <f t="array" aca="1" ref="E7" ca="1">'Input Sheet'!E163 * IFERROR(INDIRECT('Input Sheet'!$AO163 &amp; "_MitigationPercent"),0)</f>
        <v>6.9599999999999991</v>
      </c>
      <c r="F7" s="4" cm="1">
        <f t="array" aca="1" ref="F7" ca="1">'Input Sheet'!F163 * IFERROR(INDIRECT('Input Sheet'!$AO163 &amp; "_MitigationPercent"),0)</f>
        <v>13.919999999999998</v>
      </c>
      <c r="G7" s="4" cm="1">
        <f t="array" aca="1" ref="G7" ca="1">'Input Sheet'!G163 * IFERROR(INDIRECT('Input Sheet'!$AO163 &amp; "_MitigationPercent"),0)</f>
        <v>13.919999999999998</v>
      </c>
      <c r="H7" s="4" cm="1">
        <f t="array" aca="1" ref="H7" ca="1">'Input Sheet'!H163 * IFERROR(INDIRECT('Input Sheet'!$AO163 &amp; "_MitigationPercent"),0)</f>
        <v>13.919999999999998</v>
      </c>
      <c r="I7" s="4" cm="1">
        <f t="array" aca="1" ref="I7" ca="1">'Input Sheet'!I163 * IFERROR(INDIRECT('Input Sheet'!$AO163 &amp; "_MitigationPercent"),0)</f>
        <v>27.839999999999996</v>
      </c>
      <c r="J7" s="4" cm="1">
        <f t="array" aca="1" ref="J7" ca="1">'Input Sheet'!J163 * IFERROR(INDIRECT('Input Sheet'!$AO163 &amp; "_MitigationPercent"),0)</f>
        <v>27.839999999999996</v>
      </c>
      <c r="K7" s="4" cm="1">
        <f t="array" aca="1" ref="K7" ca="1">'Input Sheet'!K163 * IFERROR(INDIRECT('Input Sheet'!$AO163 &amp; "_MitigationPercent"),0)</f>
        <v>27.839999999999996</v>
      </c>
      <c r="L7" s="4" cm="1">
        <f t="array" aca="1" ref="L7" ca="1">'Input Sheet'!L163 * IFERROR(INDIRECT('Input Sheet'!$AO163 &amp; "_MitigationPercent"),0)</f>
        <v>55.679999999999993</v>
      </c>
      <c r="M7" s="4" cm="1">
        <f t="array" aca="1" ref="M7" ca="1">'Input Sheet'!M163 * IFERROR(INDIRECT('Input Sheet'!$AO163 &amp; "_MitigationPercent"),0)</f>
        <v>55.679999999999993</v>
      </c>
      <c r="N7" s="4" cm="1">
        <f t="array" aca="1" ref="N7" ca="1">'Input Sheet'!N163 * IFERROR(INDIRECT('Input Sheet'!$AO163 &amp; "_MitigationPercent"),0)</f>
        <v>27.839999999999996</v>
      </c>
      <c r="O7" s="4" cm="1">
        <f t="array" aca="1" ref="O7" ca="1">'Input Sheet'!O163 * IFERROR(INDIRECT('Input Sheet'!$AO163 &amp; "_MitigationPercent"),0)</f>
        <v>13.919999999999998</v>
      </c>
      <c r="P7" s="4" cm="1">
        <f t="array" aca="1" ref="P7" ca="1">'Input Sheet'!P163 * IFERROR(INDIRECT('Input Sheet'!$AO163 &amp; "_MitigationPercent"),0)</f>
        <v>0</v>
      </c>
      <c r="Q7" s="4" cm="1">
        <f t="array" aca="1" ref="Q7" ca="1">'Input Sheet'!Q163 * IFERROR(INDIRECT('Input Sheet'!$AO163 &amp; "_MitigationPercent"),0)</f>
        <v>0</v>
      </c>
      <c r="R7" s="4" cm="1">
        <f t="array" aca="1" ref="R7" ca="1">'Input Sheet'!R163 * IFERROR(INDIRECT('Input Sheet'!$AO163 &amp; "_MitigationPercent"),0)</f>
        <v>0</v>
      </c>
      <c r="S7" s="4" cm="1">
        <f t="array" aca="1" ref="S7" ca="1">'Input Sheet'!S163 * IFERROR(INDIRECT('Input Sheet'!$AO163 &amp; "_MitigationPercent"),0)</f>
        <v>0</v>
      </c>
      <c r="T7" s="4" cm="1">
        <f t="array" aca="1" ref="T7" ca="1">'Input Sheet'!T163 * IFERROR(INDIRECT('Input Sheet'!$AO163 &amp; "_MitigationPercent"),0)</f>
        <v>0</v>
      </c>
      <c r="U7" s="4" cm="1">
        <f t="array" aca="1" ref="U7" ca="1">'Input Sheet'!U163 * IFERROR(INDIRECT('Input Sheet'!$AO163 &amp; "_MitigationPercent"),0)</f>
        <v>0</v>
      </c>
      <c r="V7" s="4" cm="1">
        <f t="array" aca="1" ref="V7" ca="1">'Input Sheet'!V163 * IFERROR(INDIRECT('Input Sheet'!$AO163 &amp; "_MitigationPercent"),0)</f>
        <v>0</v>
      </c>
      <c r="W7" s="4" cm="1">
        <f t="array" aca="1" ref="W7" ca="1">'Input Sheet'!W163 * IFERROR(INDIRECT('Input Sheet'!$AO163 &amp; "_MitigationPercent"),0)</f>
        <v>0</v>
      </c>
      <c r="X7" s="4" cm="1">
        <f t="array" aca="1" ref="X7" ca="1">'Input Sheet'!X163 * IFERROR(INDIRECT('Input Sheet'!$AO163 &amp; "_MitigationPercent"),0)</f>
        <v>0</v>
      </c>
      <c r="Y7" s="4" cm="1">
        <f t="array" aca="1" ref="Y7" ca="1">'Input Sheet'!Y163 * IFERROR(INDIRECT('Input Sheet'!$AO163 &amp; "_MitigationPercent"),0)</f>
        <v>0</v>
      </c>
      <c r="Z7" s="4" cm="1">
        <f t="array" aca="1" ref="Z7" ca="1">'Input Sheet'!Z163 * IFERROR(INDIRECT('Input Sheet'!$AO163 &amp; "_MitigationPercent"),0)</f>
        <v>0</v>
      </c>
      <c r="AA7" s="4" cm="1">
        <f t="array" aca="1" ref="AA7" ca="1">'Input Sheet'!AA163 * IFERROR(INDIRECT('Input Sheet'!$AO163 &amp; "_MitigationPercent"),0)</f>
        <v>0</v>
      </c>
      <c r="AB7" s="4" cm="1">
        <f t="array" aca="1" ref="AB7" ca="1">'Input Sheet'!AB163 * IFERROR(INDIRECT('Input Sheet'!$AO163 &amp; "_MitigationPercent"),0)</f>
        <v>0</v>
      </c>
      <c r="AC7" s="4" cm="1">
        <f t="array" aca="1" ref="AC7" ca="1">'Input Sheet'!AC163 * IFERROR(INDIRECT('Input Sheet'!$AO163 &amp; "_MitigationPercent"),0)</f>
        <v>0</v>
      </c>
      <c r="AD7" s="4" cm="1">
        <f t="array" aca="1" ref="AD7" ca="1">'Input Sheet'!AD163 * IFERROR(INDIRECT('Input Sheet'!$AO163 &amp; "_MitigationPercent"),0)</f>
        <v>0</v>
      </c>
      <c r="AE7" s="4" cm="1">
        <f t="array" aca="1" ref="AE7" ca="1">'Input Sheet'!AE163 * IFERROR(INDIRECT('Input Sheet'!$AO163 &amp; "_MitigationPercent"),0)</f>
        <v>0</v>
      </c>
      <c r="AF7" s="4" cm="1">
        <f t="array" aca="1" ref="AF7" ca="1">'Input Sheet'!AF163 * IFERROR(INDIRECT('Input Sheet'!$AO163 &amp; "_MitigationPercent"),0)</f>
        <v>0</v>
      </c>
      <c r="AG7" s="4" cm="1">
        <f t="array" aca="1" ref="AG7" ca="1">'Input Sheet'!AG163 * IFERROR(INDIRECT('Input Sheet'!$AO163 &amp; "_MitigationPercent"),0)</f>
        <v>0</v>
      </c>
      <c r="AH7" s="4" cm="1">
        <f t="array" aca="1" ref="AH7" ca="1">'Input Sheet'!AH163 * IFERROR(INDIRECT('Input Sheet'!$AO163 &amp; "_MitigationPercent"),0)</f>
        <v>0</v>
      </c>
      <c r="AI7" s="4" cm="1">
        <f t="array" aca="1" ref="AI7" ca="1">'Input Sheet'!AI163 * IFERROR(INDIRECT('Input Sheet'!$AO163 &amp; "_MitigationPercent"),0)</f>
        <v>0</v>
      </c>
      <c r="AJ7" s="4" cm="1">
        <f t="array" aca="1" ref="AJ7" ca="1">'Input Sheet'!AJ163 * IFERROR(INDIRECT('Input Sheet'!$AO163 &amp; "_MitigationPercent"),0)</f>
        <v>0</v>
      </c>
      <c r="AK7" s="4" cm="1">
        <f t="array" aca="1" ref="AK7" ca="1">'Input Sheet'!AK163 * IFERROR(INDIRECT('Input Sheet'!$AO163 &amp; "_MitigationPercent"),0)</f>
        <v>0</v>
      </c>
      <c r="AL7" s="4" cm="1">
        <f t="array" aca="1" ref="AL7" ca="1">'Input Sheet'!AL163 * IFERROR(INDIRECT('Input Sheet'!$AO163 &amp; "_MitigationPercent"),0)</f>
        <v>0</v>
      </c>
      <c r="AM7" s="4" cm="1">
        <f t="array" aca="1" ref="AM7" ca="1">'Input Sheet'!AM163 * IFERROR(INDIRECT('Input Sheet'!$AO163 &amp; "_MitigationPercent"),0)</f>
        <v>0</v>
      </c>
    </row>
    <row r="8" spans="2:39" x14ac:dyDescent="0.45">
      <c r="B8" s="34" t="str">
        <f>IF(ISBLANK('Input Sheet'!$B164),"",'Input Sheet'!$B164)</f>
        <v>Piping</v>
      </c>
      <c r="C8" s="3" t="str">
        <f>IF(ISBLANK('Input Sheet'!$C164),"",'Input Sheet'!$C164)</f>
        <v>Journeyman</v>
      </c>
      <c r="D8" s="4" cm="1">
        <f t="array" aca="1" ref="D8" ca="1">'Input Sheet'!D164 * IFERROR(INDIRECT('Input Sheet'!$AO164 &amp; "_MitigationPercent"),0)</f>
        <v>9.5699999999999985</v>
      </c>
      <c r="E8" s="4" cm="1">
        <f t="array" aca="1" ref="E8" ca="1">'Input Sheet'!E164 * IFERROR(INDIRECT('Input Sheet'!$AO164 &amp; "_MitigationPercent"),0)</f>
        <v>19.139999999999997</v>
      </c>
      <c r="F8" s="4" cm="1">
        <f t="array" aca="1" ref="F8" ca="1">'Input Sheet'!F164 * IFERROR(INDIRECT('Input Sheet'!$AO164 &amp; "_MitigationPercent"),0)</f>
        <v>38.279999999999994</v>
      </c>
      <c r="G8" s="4" cm="1">
        <f t="array" aca="1" ref="G8" ca="1">'Input Sheet'!G164 * IFERROR(INDIRECT('Input Sheet'!$AO164 &amp; "_MitigationPercent"),0)</f>
        <v>38.279999999999994</v>
      </c>
      <c r="H8" s="4" cm="1">
        <f t="array" aca="1" ref="H8" ca="1">'Input Sheet'!H164 * IFERROR(INDIRECT('Input Sheet'!$AO164 &amp; "_MitigationPercent"),0)</f>
        <v>38.279999999999994</v>
      </c>
      <c r="I8" s="4" cm="1">
        <f t="array" aca="1" ref="I8" ca="1">'Input Sheet'!I164 * IFERROR(INDIRECT('Input Sheet'!$AO164 &amp; "_MitigationPercent"),0)</f>
        <v>76.559999999999988</v>
      </c>
      <c r="J8" s="4" cm="1">
        <f t="array" aca="1" ref="J8" ca="1">'Input Sheet'!J164 * IFERROR(INDIRECT('Input Sheet'!$AO164 &amp; "_MitigationPercent"),0)</f>
        <v>76.559999999999988</v>
      </c>
      <c r="K8" s="4" cm="1">
        <f t="array" aca="1" ref="K8" ca="1">'Input Sheet'!K164 * IFERROR(INDIRECT('Input Sheet'!$AO164 &amp; "_MitigationPercent"),0)</f>
        <v>76.559999999999988</v>
      </c>
      <c r="L8" s="4" cm="1">
        <f t="array" aca="1" ref="L8" ca="1">'Input Sheet'!L164 * IFERROR(INDIRECT('Input Sheet'!$AO164 &amp; "_MitigationPercent"),0)</f>
        <v>153.11999999999998</v>
      </c>
      <c r="M8" s="4" cm="1">
        <f t="array" aca="1" ref="M8" ca="1">'Input Sheet'!M164 * IFERROR(INDIRECT('Input Sheet'!$AO164 &amp; "_MitigationPercent"),0)</f>
        <v>153.11999999999998</v>
      </c>
      <c r="N8" s="4" cm="1">
        <f t="array" aca="1" ref="N8" ca="1">'Input Sheet'!N164 * IFERROR(INDIRECT('Input Sheet'!$AO164 &amp; "_MitigationPercent"),0)</f>
        <v>76.559999999999988</v>
      </c>
      <c r="O8" s="4" cm="1">
        <f t="array" aca="1" ref="O8" ca="1">'Input Sheet'!O164 * IFERROR(INDIRECT('Input Sheet'!$AO164 &amp; "_MitigationPercent"),0)</f>
        <v>38.279999999999994</v>
      </c>
      <c r="P8" s="4" cm="1">
        <f t="array" aca="1" ref="P8" ca="1">'Input Sheet'!P164 * IFERROR(INDIRECT('Input Sheet'!$AO164 &amp; "_MitigationPercent"),0)</f>
        <v>0</v>
      </c>
      <c r="Q8" s="4" cm="1">
        <f t="array" aca="1" ref="Q8" ca="1">'Input Sheet'!Q164 * IFERROR(INDIRECT('Input Sheet'!$AO164 &amp; "_MitigationPercent"),0)</f>
        <v>0</v>
      </c>
      <c r="R8" s="4" cm="1">
        <f t="array" aca="1" ref="R8" ca="1">'Input Sheet'!R164 * IFERROR(INDIRECT('Input Sheet'!$AO164 &amp; "_MitigationPercent"),0)</f>
        <v>0</v>
      </c>
      <c r="S8" s="4" cm="1">
        <f t="array" aca="1" ref="S8" ca="1">'Input Sheet'!S164 * IFERROR(INDIRECT('Input Sheet'!$AO164 &amp; "_MitigationPercent"),0)</f>
        <v>0</v>
      </c>
      <c r="T8" s="4" cm="1">
        <f t="array" aca="1" ref="T8" ca="1">'Input Sheet'!T164 * IFERROR(INDIRECT('Input Sheet'!$AO164 &amp; "_MitigationPercent"),0)</f>
        <v>0</v>
      </c>
      <c r="U8" s="4" cm="1">
        <f t="array" aca="1" ref="U8" ca="1">'Input Sheet'!U164 * IFERROR(INDIRECT('Input Sheet'!$AO164 &amp; "_MitigationPercent"),0)</f>
        <v>0</v>
      </c>
      <c r="V8" s="4" cm="1">
        <f t="array" aca="1" ref="V8" ca="1">'Input Sheet'!V164 * IFERROR(INDIRECT('Input Sheet'!$AO164 &amp; "_MitigationPercent"),0)</f>
        <v>0</v>
      </c>
      <c r="W8" s="4" cm="1">
        <f t="array" aca="1" ref="W8" ca="1">'Input Sheet'!W164 * IFERROR(INDIRECT('Input Sheet'!$AO164 &amp; "_MitigationPercent"),0)</f>
        <v>0</v>
      </c>
      <c r="X8" s="4" cm="1">
        <f t="array" aca="1" ref="X8" ca="1">'Input Sheet'!X164 * IFERROR(INDIRECT('Input Sheet'!$AO164 &amp; "_MitigationPercent"),0)</f>
        <v>0</v>
      </c>
      <c r="Y8" s="4" cm="1">
        <f t="array" aca="1" ref="Y8" ca="1">'Input Sheet'!Y164 * IFERROR(INDIRECT('Input Sheet'!$AO164 &amp; "_MitigationPercent"),0)</f>
        <v>0</v>
      </c>
      <c r="Z8" s="4" cm="1">
        <f t="array" aca="1" ref="Z8" ca="1">'Input Sheet'!Z164 * IFERROR(INDIRECT('Input Sheet'!$AO164 &amp; "_MitigationPercent"),0)</f>
        <v>0</v>
      </c>
      <c r="AA8" s="4" cm="1">
        <f t="array" aca="1" ref="AA8" ca="1">'Input Sheet'!AA164 * IFERROR(INDIRECT('Input Sheet'!$AO164 &amp; "_MitigationPercent"),0)</f>
        <v>0</v>
      </c>
      <c r="AB8" s="4" cm="1">
        <f t="array" aca="1" ref="AB8" ca="1">'Input Sheet'!AB164 * IFERROR(INDIRECT('Input Sheet'!$AO164 &amp; "_MitigationPercent"),0)</f>
        <v>0</v>
      </c>
      <c r="AC8" s="4" cm="1">
        <f t="array" aca="1" ref="AC8" ca="1">'Input Sheet'!AC164 * IFERROR(INDIRECT('Input Sheet'!$AO164 &amp; "_MitigationPercent"),0)</f>
        <v>0</v>
      </c>
      <c r="AD8" s="4" cm="1">
        <f t="array" aca="1" ref="AD8" ca="1">'Input Sheet'!AD164 * IFERROR(INDIRECT('Input Sheet'!$AO164 &amp; "_MitigationPercent"),0)</f>
        <v>0</v>
      </c>
      <c r="AE8" s="4" cm="1">
        <f t="array" aca="1" ref="AE8" ca="1">'Input Sheet'!AE164 * IFERROR(INDIRECT('Input Sheet'!$AO164 &amp; "_MitigationPercent"),0)</f>
        <v>0</v>
      </c>
      <c r="AF8" s="4" cm="1">
        <f t="array" aca="1" ref="AF8" ca="1">'Input Sheet'!AF164 * IFERROR(INDIRECT('Input Sheet'!$AO164 &amp; "_MitigationPercent"),0)</f>
        <v>0</v>
      </c>
      <c r="AG8" s="4" cm="1">
        <f t="array" aca="1" ref="AG8" ca="1">'Input Sheet'!AG164 * IFERROR(INDIRECT('Input Sheet'!$AO164 &amp; "_MitigationPercent"),0)</f>
        <v>0</v>
      </c>
      <c r="AH8" s="4" cm="1">
        <f t="array" aca="1" ref="AH8" ca="1">'Input Sheet'!AH164 * IFERROR(INDIRECT('Input Sheet'!$AO164 &amp; "_MitigationPercent"),0)</f>
        <v>0</v>
      </c>
      <c r="AI8" s="4" cm="1">
        <f t="array" aca="1" ref="AI8" ca="1">'Input Sheet'!AI164 * IFERROR(INDIRECT('Input Sheet'!$AO164 &amp; "_MitigationPercent"),0)</f>
        <v>0</v>
      </c>
      <c r="AJ8" s="4" cm="1">
        <f t="array" aca="1" ref="AJ8" ca="1">'Input Sheet'!AJ164 * IFERROR(INDIRECT('Input Sheet'!$AO164 &amp; "_MitigationPercent"),0)</f>
        <v>0</v>
      </c>
      <c r="AK8" s="4" cm="1">
        <f t="array" aca="1" ref="AK8" ca="1">'Input Sheet'!AK164 * IFERROR(INDIRECT('Input Sheet'!$AO164 &amp; "_MitigationPercent"),0)</f>
        <v>0</v>
      </c>
      <c r="AL8" s="4" cm="1">
        <f t="array" aca="1" ref="AL8" ca="1">'Input Sheet'!AL164 * IFERROR(INDIRECT('Input Sheet'!$AO164 &amp; "_MitigationPercent"),0)</f>
        <v>0</v>
      </c>
      <c r="AM8" s="4" cm="1">
        <f t="array" aca="1" ref="AM8" ca="1">'Input Sheet'!AM164 * IFERROR(INDIRECT('Input Sheet'!$AO164 &amp; "_MitigationPercent"),0)</f>
        <v>0</v>
      </c>
    </row>
    <row r="9" spans="2:39" x14ac:dyDescent="0.45">
      <c r="B9" s="34" t="str">
        <f>IF(ISBLANK('Input Sheet'!$B165),"",'Input Sheet'!$B165)</f>
        <v>Plumbing</v>
      </c>
      <c r="C9" s="3" t="str">
        <f>IF(ISBLANK('Input Sheet'!$C165),"",'Input Sheet'!$C165)</f>
        <v>Foreman</v>
      </c>
      <c r="D9" s="4" cm="1">
        <f t="array" aca="1" ref="D9" ca="1">'Input Sheet'!D165 * IFERROR(INDIRECT('Input Sheet'!$AO165 &amp; "_MitigationPercent"),0)</f>
        <v>3.4799999999999995</v>
      </c>
      <c r="E9" s="4" cm="1">
        <f t="array" aca="1" ref="E9" ca="1">'Input Sheet'!E165 * IFERROR(INDIRECT('Input Sheet'!$AO165 &amp; "_MitigationPercent"),0)</f>
        <v>6.9599999999999991</v>
      </c>
      <c r="F9" s="4" cm="1">
        <f t="array" aca="1" ref="F9" ca="1">'Input Sheet'!F165 * IFERROR(INDIRECT('Input Sheet'!$AO165 &amp; "_MitigationPercent"),0)</f>
        <v>13.919999999999998</v>
      </c>
      <c r="G9" s="4" cm="1">
        <f t="array" aca="1" ref="G9" ca="1">'Input Sheet'!G165 * IFERROR(INDIRECT('Input Sheet'!$AO165 &amp; "_MitigationPercent"),0)</f>
        <v>13.919999999999998</v>
      </c>
      <c r="H9" s="4" cm="1">
        <f t="array" aca="1" ref="H9" ca="1">'Input Sheet'!H165 * IFERROR(INDIRECT('Input Sheet'!$AO165 &amp; "_MitigationPercent"),0)</f>
        <v>13.919999999999998</v>
      </c>
      <c r="I9" s="4" cm="1">
        <f t="array" aca="1" ref="I9" ca="1">'Input Sheet'!I165 * IFERROR(INDIRECT('Input Sheet'!$AO165 &amp; "_MitigationPercent"),0)</f>
        <v>27.839999999999996</v>
      </c>
      <c r="J9" s="4" cm="1">
        <f t="array" aca="1" ref="J9" ca="1">'Input Sheet'!J165 * IFERROR(INDIRECT('Input Sheet'!$AO165 &amp; "_MitigationPercent"),0)</f>
        <v>27.839999999999996</v>
      </c>
      <c r="K9" s="4" cm="1">
        <f t="array" aca="1" ref="K9" ca="1">'Input Sheet'!K165 * IFERROR(INDIRECT('Input Sheet'!$AO165 &amp; "_MitigationPercent"),0)</f>
        <v>27.839999999999996</v>
      </c>
      <c r="L9" s="4" cm="1">
        <f t="array" aca="1" ref="L9" ca="1">'Input Sheet'!L165 * IFERROR(INDIRECT('Input Sheet'!$AO165 &amp; "_MitigationPercent"),0)</f>
        <v>55.679999999999993</v>
      </c>
      <c r="M9" s="4" cm="1">
        <f t="array" aca="1" ref="M9" ca="1">'Input Sheet'!M165 * IFERROR(INDIRECT('Input Sheet'!$AO165 &amp; "_MitigationPercent"),0)</f>
        <v>55.679999999999993</v>
      </c>
      <c r="N9" s="4" cm="1">
        <f t="array" aca="1" ref="N9" ca="1">'Input Sheet'!N165 * IFERROR(INDIRECT('Input Sheet'!$AO165 &amp; "_MitigationPercent"),0)</f>
        <v>27.839999999999996</v>
      </c>
      <c r="O9" s="4" cm="1">
        <f t="array" aca="1" ref="O9" ca="1">'Input Sheet'!O165 * IFERROR(INDIRECT('Input Sheet'!$AO165 &amp; "_MitigationPercent"),0)</f>
        <v>13.919999999999998</v>
      </c>
      <c r="P9" s="4" cm="1">
        <f t="array" aca="1" ref="P9" ca="1">'Input Sheet'!P165 * IFERROR(INDIRECT('Input Sheet'!$AO165 &amp; "_MitigationPercent"),0)</f>
        <v>0</v>
      </c>
      <c r="Q9" s="4" cm="1">
        <f t="array" aca="1" ref="Q9" ca="1">'Input Sheet'!Q165 * IFERROR(INDIRECT('Input Sheet'!$AO165 &amp; "_MitigationPercent"),0)</f>
        <v>0</v>
      </c>
      <c r="R9" s="4" cm="1">
        <f t="array" aca="1" ref="R9" ca="1">'Input Sheet'!R165 * IFERROR(INDIRECT('Input Sheet'!$AO165 &amp; "_MitigationPercent"),0)</f>
        <v>0</v>
      </c>
      <c r="S9" s="4" cm="1">
        <f t="array" aca="1" ref="S9" ca="1">'Input Sheet'!S165 * IFERROR(INDIRECT('Input Sheet'!$AO165 &amp; "_MitigationPercent"),0)</f>
        <v>0</v>
      </c>
      <c r="T9" s="4" cm="1">
        <f t="array" aca="1" ref="T9" ca="1">'Input Sheet'!T165 * IFERROR(INDIRECT('Input Sheet'!$AO165 &amp; "_MitigationPercent"),0)</f>
        <v>0</v>
      </c>
      <c r="U9" s="4" cm="1">
        <f t="array" aca="1" ref="U9" ca="1">'Input Sheet'!U165 * IFERROR(INDIRECT('Input Sheet'!$AO165 &amp; "_MitigationPercent"),0)</f>
        <v>0</v>
      </c>
      <c r="V9" s="4" cm="1">
        <f t="array" aca="1" ref="V9" ca="1">'Input Sheet'!V165 * IFERROR(INDIRECT('Input Sheet'!$AO165 &amp; "_MitigationPercent"),0)</f>
        <v>0</v>
      </c>
      <c r="W9" s="4" cm="1">
        <f t="array" aca="1" ref="W9" ca="1">'Input Sheet'!W165 * IFERROR(INDIRECT('Input Sheet'!$AO165 &amp; "_MitigationPercent"),0)</f>
        <v>0</v>
      </c>
      <c r="X9" s="4" cm="1">
        <f t="array" aca="1" ref="X9" ca="1">'Input Sheet'!X165 * IFERROR(INDIRECT('Input Sheet'!$AO165 &amp; "_MitigationPercent"),0)</f>
        <v>0</v>
      </c>
      <c r="Y9" s="4" cm="1">
        <f t="array" aca="1" ref="Y9" ca="1">'Input Sheet'!Y165 * IFERROR(INDIRECT('Input Sheet'!$AO165 &amp; "_MitigationPercent"),0)</f>
        <v>0</v>
      </c>
      <c r="Z9" s="4" cm="1">
        <f t="array" aca="1" ref="Z9" ca="1">'Input Sheet'!Z165 * IFERROR(INDIRECT('Input Sheet'!$AO165 &amp; "_MitigationPercent"),0)</f>
        <v>0</v>
      </c>
      <c r="AA9" s="4" cm="1">
        <f t="array" aca="1" ref="AA9" ca="1">'Input Sheet'!AA165 * IFERROR(INDIRECT('Input Sheet'!$AO165 &amp; "_MitigationPercent"),0)</f>
        <v>0</v>
      </c>
      <c r="AB9" s="4" cm="1">
        <f t="array" aca="1" ref="AB9" ca="1">'Input Sheet'!AB165 * IFERROR(INDIRECT('Input Sheet'!$AO165 &amp; "_MitigationPercent"),0)</f>
        <v>0</v>
      </c>
      <c r="AC9" s="4" cm="1">
        <f t="array" aca="1" ref="AC9" ca="1">'Input Sheet'!AC165 * IFERROR(INDIRECT('Input Sheet'!$AO165 &amp; "_MitigationPercent"),0)</f>
        <v>0</v>
      </c>
      <c r="AD9" s="4" cm="1">
        <f t="array" aca="1" ref="AD9" ca="1">'Input Sheet'!AD165 * IFERROR(INDIRECT('Input Sheet'!$AO165 &amp; "_MitigationPercent"),0)</f>
        <v>0</v>
      </c>
      <c r="AE9" s="4" cm="1">
        <f t="array" aca="1" ref="AE9" ca="1">'Input Sheet'!AE165 * IFERROR(INDIRECT('Input Sheet'!$AO165 &amp; "_MitigationPercent"),0)</f>
        <v>0</v>
      </c>
      <c r="AF9" s="4" cm="1">
        <f t="array" aca="1" ref="AF9" ca="1">'Input Sheet'!AF165 * IFERROR(INDIRECT('Input Sheet'!$AO165 &amp; "_MitigationPercent"),0)</f>
        <v>0</v>
      </c>
      <c r="AG9" s="4" cm="1">
        <f t="array" aca="1" ref="AG9" ca="1">'Input Sheet'!AG165 * IFERROR(INDIRECT('Input Sheet'!$AO165 &amp; "_MitigationPercent"),0)</f>
        <v>0</v>
      </c>
      <c r="AH9" s="4" cm="1">
        <f t="array" aca="1" ref="AH9" ca="1">'Input Sheet'!AH165 * IFERROR(INDIRECT('Input Sheet'!$AO165 &amp; "_MitigationPercent"),0)</f>
        <v>0</v>
      </c>
      <c r="AI9" s="4" cm="1">
        <f t="array" aca="1" ref="AI9" ca="1">'Input Sheet'!AI165 * IFERROR(INDIRECT('Input Sheet'!$AO165 &amp; "_MitigationPercent"),0)</f>
        <v>0</v>
      </c>
      <c r="AJ9" s="4" cm="1">
        <f t="array" aca="1" ref="AJ9" ca="1">'Input Sheet'!AJ165 * IFERROR(INDIRECT('Input Sheet'!$AO165 &amp; "_MitigationPercent"),0)</f>
        <v>0</v>
      </c>
      <c r="AK9" s="4" cm="1">
        <f t="array" aca="1" ref="AK9" ca="1">'Input Sheet'!AK165 * IFERROR(INDIRECT('Input Sheet'!$AO165 &amp; "_MitigationPercent"),0)</f>
        <v>0</v>
      </c>
      <c r="AL9" s="4" cm="1">
        <f t="array" aca="1" ref="AL9" ca="1">'Input Sheet'!AL165 * IFERROR(INDIRECT('Input Sheet'!$AO165 &amp; "_MitigationPercent"),0)</f>
        <v>0</v>
      </c>
      <c r="AM9" s="4" cm="1">
        <f t="array" aca="1" ref="AM9" ca="1">'Input Sheet'!AM165 * IFERROR(INDIRECT('Input Sheet'!$AO165 &amp; "_MitigationPercent"),0)</f>
        <v>0</v>
      </c>
    </row>
    <row r="10" spans="2:39" x14ac:dyDescent="0.45">
      <c r="B10" s="34" t="str">
        <f>IF(ISBLANK('Input Sheet'!$B166),"",'Input Sheet'!$B166)</f>
        <v>Plumbing</v>
      </c>
      <c r="C10" s="3" t="str">
        <f>IF(ISBLANK('Input Sheet'!$C166),"",'Input Sheet'!$C166)</f>
        <v>Journeyman</v>
      </c>
      <c r="D10" s="4" cm="1">
        <f t="array" aca="1" ref="D10" ca="1">'Input Sheet'!D166 * IFERROR(INDIRECT('Input Sheet'!$AO166 &amp; "_MitigationPercent"),0)</f>
        <v>3.4799999999999995</v>
      </c>
      <c r="E10" s="4" cm="1">
        <f t="array" aca="1" ref="E10" ca="1">'Input Sheet'!E166 * IFERROR(INDIRECT('Input Sheet'!$AO166 &amp; "_MitigationPercent"),0)</f>
        <v>6.9599999999999991</v>
      </c>
      <c r="F10" s="4" cm="1">
        <f t="array" aca="1" ref="F10" ca="1">'Input Sheet'!F166 * IFERROR(INDIRECT('Input Sheet'!$AO166 &amp; "_MitigationPercent"),0)</f>
        <v>13.919999999999998</v>
      </c>
      <c r="G10" s="4" cm="1">
        <f t="array" aca="1" ref="G10" ca="1">'Input Sheet'!G166 * IFERROR(INDIRECT('Input Sheet'!$AO166 &amp; "_MitigationPercent"),0)</f>
        <v>13.919999999999998</v>
      </c>
      <c r="H10" s="4" cm="1">
        <f t="array" aca="1" ref="H10" ca="1">'Input Sheet'!H166 * IFERROR(INDIRECT('Input Sheet'!$AO166 &amp; "_MitigationPercent"),0)</f>
        <v>13.919999999999998</v>
      </c>
      <c r="I10" s="4" cm="1">
        <f t="array" aca="1" ref="I10" ca="1">'Input Sheet'!I166 * IFERROR(INDIRECT('Input Sheet'!$AO166 &amp; "_MitigationPercent"),0)</f>
        <v>27.839999999999996</v>
      </c>
      <c r="J10" s="4" cm="1">
        <f t="array" aca="1" ref="J10" ca="1">'Input Sheet'!J166 * IFERROR(INDIRECT('Input Sheet'!$AO166 &amp; "_MitigationPercent"),0)</f>
        <v>27.839999999999996</v>
      </c>
      <c r="K10" s="4" cm="1">
        <f t="array" aca="1" ref="K10" ca="1">'Input Sheet'!K166 * IFERROR(INDIRECT('Input Sheet'!$AO166 &amp; "_MitigationPercent"),0)</f>
        <v>27.839999999999996</v>
      </c>
      <c r="L10" s="4" cm="1">
        <f t="array" aca="1" ref="L10" ca="1">'Input Sheet'!L166 * IFERROR(INDIRECT('Input Sheet'!$AO166 &amp; "_MitigationPercent"),0)</f>
        <v>55.679999999999993</v>
      </c>
      <c r="M10" s="4" cm="1">
        <f t="array" aca="1" ref="M10" ca="1">'Input Sheet'!M166 * IFERROR(INDIRECT('Input Sheet'!$AO166 &amp; "_MitigationPercent"),0)</f>
        <v>55.679999999999993</v>
      </c>
      <c r="N10" s="4" cm="1">
        <f t="array" aca="1" ref="N10" ca="1">'Input Sheet'!N166 * IFERROR(INDIRECT('Input Sheet'!$AO166 &amp; "_MitigationPercent"),0)</f>
        <v>27.839999999999996</v>
      </c>
      <c r="O10" s="4" cm="1">
        <f t="array" aca="1" ref="O10" ca="1">'Input Sheet'!O166 * IFERROR(INDIRECT('Input Sheet'!$AO166 &amp; "_MitigationPercent"),0)</f>
        <v>13.919999999999998</v>
      </c>
      <c r="P10" s="4" cm="1">
        <f t="array" aca="1" ref="P10" ca="1">'Input Sheet'!P166 * IFERROR(INDIRECT('Input Sheet'!$AO166 &amp; "_MitigationPercent"),0)</f>
        <v>0</v>
      </c>
      <c r="Q10" s="4" cm="1">
        <f t="array" aca="1" ref="Q10" ca="1">'Input Sheet'!Q166 * IFERROR(INDIRECT('Input Sheet'!$AO166 &amp; "_MitigationPercent"),0)</f>
        <v>0</v>
      </c>
      <c r="R10" s="4" cm="1">
        <f t="array" aca="1" ref="R10" ca="1">'Input Sheet'!R166 * IFERROR(INDIRECT('Input Sheet'!$AO166 &amp; "_MitigationPercent"),0)</f>
        <v>0</v>
      </c>
      <c r="S10" s="4" cm="1">
        <f t="array" aca="1" ref="S10" ca="1">'Input Sheet'!S166 * IFERROR(INDIRECT('Input Sheet'!$AO166 &amp; "_MitigationPercent"),0)</f>
        <v>0</v>
      </c>
      <c r="T10" s="4" cm="1">
        <f t="array" aca="1" ref="T10" ca="1">'Input Sheet'!T166 * IFERROR(INDIRECT('Input Sheet'!$AO166 &amp; "_MitigationPercent"),0)</f>
        <v>0</v>
      </c>
      <c r="U10" s="4" cm="1">
        <f t="array" aca="1" ref="U10" ca="1">'Input Sheet'!U166 * IFERROR(INDIRECT('Input Sheet'!$AO166 &amp; "_MitigationPercent"),0)</f>
        <v>0</v>
      </c>
      <c r="V10" s="4" cm="1">
        <f t="array" aca="1" ref="V10" ca="1">'Input Sheet'!V166 * IFERROR(INDIRECT('Input Sheet'!$AO166 &amp; "_MitigationPercent"),0)</f>
        <v>0</v>
      </c>
      <c r="W10" s="4" cm="1">
        <f t="array" aca="1" ref="W10" ca="1">'Input Sheet'!W166 * IFERROR(INDIRECT('Input Sheet'!$AO166 &amp; "_MitigationPercent"),0)</f>
        <v>0</v>
      </c>
      <c r="X10" s="4" cm="1">
        <f t="array" aca="1" ref="X10" ca="1">'Input Sheet'!X166 * IFERROR(INDIRECT('Input Sheet'!$AO166 &amp; "_MitigationPercent"),0)</f>
        <v>0</v>
      </c>
      <c r="Y10" s="4" cm="1">
        <f t="array" aca="1" ref="Y10" ca="1">'Input Sheet'!Y166 * IFERROR(INDIRECT('Input Sheet'!$AO166 &amp; "_MitigationPercent"),0)</f>
        <v>0</v>
      </c>
      <c r="Z10" s="4" cm="1">
        <f t="array" aca="1" ref="Z10" ca="1">'Input Sheet'!Z166 * IFERROR(INDIRECT('Input Sheet'!$AO166 &amp; "_MitigationPercent"),0)</f>
        <v>0</v>
      </c>
      <c r="AA10" s="4" cm="1">
        <f t="array" aca="1" ref="AA10" ca="1">'Input Sheet'!AA166 * IFERROR(INDIRECT('Input Sheet'!$AO166 &amp; "_MitigationPercent"),0)</f>
        <v>0</v>
      </c>
      <c r="AB10" s="4" cm="1">
        <f t="array" aca="1" ref="AB10" ca="1">'Input Sheet'!AB166 * IFERROR(INDIRECT('Input Sheet'!$AO166 &amp; "_MitigationPercent"),0)</f>
        <v>0</v>
      </c>
      <c r="AC10" s="4" cm="1">
        <f t="array" aca="1" ref="AC10" ca="1">'Input Sheet'!AC166 * IFERROR(INDIRECT('Input Sheet'!$AO166 &amp; "_MitigationPercent"),0)</f>
        <v>0</v>
      </c>
      <c r="AD10" s="4" cm="1">
        <f t="array" aca="1" ref="AD10" ca="1">'Input Sheet'!AD166 * IFERROR(INDIRECT('Input Sheet'!$AO166 &amp; "_MitigationPercent"),0)</f>
        <v>0</v>
      </c>
      <c r="AE10" s="4" cm="1">
        <f t="array" aca="1" ref="AE10" ca="1">'Input Sheet'!AE166 * IFERROR(INDIRECT('Input Sheet'!$AO166 &amp; "_MitigationPercent"),0)</f>
        <v>0</v>
      </c>
      <c r="AF10" s="4" cm="1">
        <f t="array" aca="1" ref="AF10" ca="1">'Input Sheet'!AF166 * IFERROR(INDIRECT('Input Sheet'!$AO166 &amp; "_MitigationPercent"),0)</f>
        <v>0</v>
      </c>
      <c r="AG10" s="4" cm="1">
        <f t="array" aca="1" ref="AG10" ca="1">'Input Sheet'!AG166 * IFERROR(INDIRECT('Input Sheet'!$AO166 &amp; "_MitigationPercent"),0)</f>
        <v>0</v>
      </c>
      <c r="AH10" s="4" cm="1">
        <f t="array" aca="1" ref="AH10" ca="1">'Input Sheet'!AH166 * IFERROR(INDIRECT('Input Sheet'!$AO166 &amp; "_MitigationPercent"),0)</f>
        <v>0</v>
      </c>
      <c r="AI10" s="4" cm="1">
        <f t="array" aca="1" ref="AI10" ca="1">'Input Sheet'!AI166 * IFERROR(INDIRECT('Input Sheet'!$AO166 &amp; "_MitigationPercent"),0)</f>
        <v>0</v>
      </c>
      <c r="AJ10" s="4" cm="1">
        <f t="array" aca="1" ref="AJ10" ca="1">'Input Sheet'!AJ166 * IFERROR(INDIRECT('Input Sheet'!$AO166 &amp; "_MitigationPercent"),0)</f>
        <v>0</v>
      </c>
      <c r="AK10" s="4" cm="1">
        <f t="array" aca="1" ref="AK10" ca="1">'Input Sheet'!AK166 * IFERROR(INDIRECT('Input Sheet'!$AO166 &amp; "_MitigationPercent"),0)</f>
        <v>0</v>
      </c>
      <c r="AL10" s="4" cm="1">
        <f t="array" aca="1" ref="AL10" ca="1">'Input Sheet'!AL166 * IFERROR(INDIRECT('Input Sheet'!$AO166 &amp; "_MitigationPercent"),0)</f>
        <v>0</v>
      </c>
      <c r="AM10" s="4" cm="1">
        <f t="array" aca="1" ref="AM10" ca="1">'Input Sheet'!AM166 * IFERROR(INDIRECT('Input Sheet'!$AO166 &amp; "_MitigationPercent"),0)</f>
        <v>0</v>
      </c>
    </row>
    <row r="11" spans="2:39" x14ac:dyDescent="0.45">
      <c r="B11" s="34" t="str">
        <f>IF(ISBLANK('Input Sheet'!$B167),"",'Input Sheet'!$B167)</f>
        <v/>
      </c>
      <c r="C11" s="3" t="str">
        <f>IF(ISBLANK('Input Sheet'!$C167),"",'Input Sheet'!$C167)</f>
        <v/>
      </c>
      <c r="D11" s="4" cm="1">
        <f t="array" aca="1" ref="D11" ca="1">'Input Sheet'!D167 * IFERROR(INDIRECT('Input Sheet'!$AO167 &amp; "_MitigationPercent"),0)</f>
        <v>0</v>
      </c>
      <c r="E11" s="4" cm="1">
        <f t="array" aca="1" ref="E11" ca="1">'Input Sheet'!E167 * IFERROR(INDIRECT('Input Sheet'!$AO167 &amp; "_MitigationPercent"),0)</f>
        <v>0</v>
      </c>
      <c r="F11" s="4" cm="1">
        <f t="array" aca="1" ref="F11" ca="1">'Input Sheet'!F167 * IFERROR(INDIRECT('Input Sheet'!$AO167 &amp; "_MitigationPercent"),0)</f>
        <v>0</v>
      </c>
      <c r="G11" s="4" cm="1">
        <f t="array" aca="1" ref="G11" ca="1">'Input Sheet'!G167 * IFERROR(INDIRECT('Input Sheet'!$AO167 &amp; "_MitigationPercent"),0)</f>
        <v>0</v>
      </c>
      <c r="H11" s="4" cm="1">
        <f t="array" aca="1" ref="H11" ca="1">'Input Sheet'!H167 * IFERROR(INDIRECT('Input Sheet'!$AO167 &amp; "_MitigationPercent"),0)</f>
        <v>0</v>
      </c>
      <c r="I11" s="4" cm="1">
        <f t="array" aca="1" ref="I11" ca="1">'Input Sheet'!I167 * IFERROR(INDIRECT('Input Sheet'!$AO167 &amp; "_MitigationPercent"),0)</f>
        <v>0</v>
      </c>
      <c r="J11" s="4" cm="1">
        <f t="array" aca="1" ref="J11" ca="1">'Input Sheet'!J167 * IFERROR(INDIRECT('Input Sheet'!$AO167 &amp; "_MitigationPercent"),0)</f>
        <v>0</v>
      </c>
      <c r="K11" s="4" cm="1">
        <f t="array" aca="1" ref="K11" ca="1">'Input Sheet'!K167 * IFERROR(INDIRECT('Input Sheet'!$AO167 &amp; "_MitigationPercent"),0)</f>
        <v>0</v>
      </c>
      <c r="L11" s="4" cm="1">
        <f t="array" aca="1" ref="L11" ca="1">'Input Sheet'!L167 * IFERROR(INDIRECT('Input Sheet'!$AO167 &amp; "_MitigationPercent"),0)</f>
        <v>0</v>
      </c>
      <c r="M11" s="4" cm="1">
        <f t="array" aca="1" ref="M11" ca="1">'Input Sheet'!M167 * IFERROR(INDIRECT('Input Sheet'!$AO167 &amp; "_MitigationPercent"),0)</f>
        <v>0</v>
      </c>
      <c r="N11" s="4" cm="1">
        <f t="array" aca="1" ref="N11" ca="1">'Input Sheet'!N167 * IFERROR(INDIRECT('Input Sheet'!$AO167 &amp; "_MitigationPercent"),0)</f>
        <v>0</v>
      </c>
      <c r="O11" s="4" cm="1">
        <f t="array" aca="1" ref="O11" ca="1">'Input Sheet'!O167 * IFERROR(INDIRECT('Input Sheet'!$AO167 &amp; "_MitigationPercent"),0)</f>
        <v>0</v>
      </c>
      <c r="P11" s="4" cm="1">
        <f t="array" aca="1" ref="P11" ca="1">'Input Sheet'!P167 * IFERROR(INDIRECT('Input Sheet'!$AO167 &amp; "_MitigationPercent"),0)</f>
        <v>0</v>
      </c>
      <c r="Q11" s="4" cm="1">
        <f t="array" aca="1" ref="Q11" ca="1">'Input Sheet'!Q167 * IFERROR(INDIRECT('Input Sheet'!$AO167 &amp; "_MitigationPercent"),0)</f>
        <v>0</v>
      </c>
      <c r="R11" s="4" cm="1">
        <f t="array" aca="1" ref="R11" ca="1">'Input Sheet'!R167 * IFERROR(INDIRECT('Input Sheet'!$AO167 &amp; "_MitigationPercent"),0)</f>
        <v>0</v>
      </c>
      <c r="S11" s="4" cm="1">
        <f t="array" aca="1" ref="S11" ca="1">'Input Sheet'!S167 * IFERROR(INDIRECT('Input Sheet'!$AO167 &amp; "_MitigationPercent"),0)</f>
        <v>0</v>
      </c>
      <c r="T11" s="4" cm="1">
        <f t="array" aca="1" ref="T11" ca="1">'Input Sheet'!T167 * IFERROR(INDIRECT('Input Sheet'!$AO167 &amp; "_MitigationPercent"),0)</f>
        <v>0</v>
      </c>
      <c r="U11" s="4" cm="1">
        <f t="array" aca="1" ref="U11" ca="1">'Input Sheet'!U167 * IFERROR(INDIRECT('Input Sheet'!$AO167 &amp; "_MitigationPercent"),0)</f>
        <v>0</v>
      </c>
      <c r="V11" s="4" cm="1">
        <f t="array" aca="1" ref="V11" ca="1">'Input Sheet'!V167 * IFERROR(INDIRECT('Input Sheet'!$AO167 &amp; "_MitigationPercent"),0)</f>
        <v>0</v>
      </c>
      <c r="W11" s="4" cm="1">
        <f t="array" aca="1" ref="W11" ca="1">'Input Sheet'!W167 * IFERROR(INDIRECT('Input Sheet'!$AO167 &amp; "_MitigationPercent"),0)</f>
        <v>0</v>
      </c>
      <c r="X11" s="4" cm="1">
        <f t="array" aca="1" ref="X11" ca="1">'Input Sheet'!X167 * IFERROR(INDIRECT('Input Sheet'!$AO167 &amp; "_MitigationPercent"),0)</f>
        <v>0</v>
      </c>
      <c r="Y11" s="4" cm="1">
        <f t="array" aca="1" ref="Y11" ca="1">'Input Sheet'!Y167 * IFERROR(INDIRECT('Input Sheet'!$AO167 &amp; "_MitigationPercent"),0)</f>
        <v>0</v>
      </c>
      <c r="Z11" s="4" cm="1">
        <f t="array" aca="1" ref="Z11" ca="1">'Input Sheet'!Z167 * IFERROR(INDIRECT('Input Sheet'!$AO167 &amp; "_MitigationPercent"),0)</f>
        <v>0</v>
      </c>
      <c r="AA11" s="4" cm="1">
        <f t="array" aca="1" ref="AA11" ca="1">'Input Sheet'!AA167 * IFERROR(INDIRECT('Input Sheet'!$AO167 &amp; "_MitigationPercent"),0)</f>
        <v>0</v>
      </c>
      <c r="AB11" s="4" cm="1">
        <f t="array" aca="1" ref="AB11" ca="1">'Input Sheet'!AB167 * IFERROR(INDIRECT('Input Sheet'!$AO167 &amp; "_MitigationPercent"),0)</f>
        <v>0</v>
      </c>
      <c r="AC11" s="4" cm="1">
        <f t="array" aca="1" ref="AC11" ca="1">'Input Sheet'!AC167 * IFERROR(INDIRECT('Input Sheet'!$AO167 &amp; "_MitigationPercent"),0)</f>
        <v>0</v>
      </c>
      <c r="AD11" s="4" cm="1">
        <f t="array" aca="1" ref="AD11" ca="1">'Input Sheet'!AD167 * IFERROR(INDIRECT('Input Sheet'!$AO167 &amp; "_MitigationPercent"),0)</f>
        <v>0</v>
      </c>
      <c r="AE11" s="4" cm="1">
        <f t="array" aca="1" ref="AE11" ca="1">'Input Sheet'!AE167 * IFERROR(INDIRECT('Input Sheet'!$AO167 &amp; "_MitigationPercent"),0)</f>
        <v>0</v>
      </c>
      <c r="AF11" s="4" cm="1">
        <f t="array" aca="1" ref="AF11" ca="1">'Input Sheet'!AF167 * IFERROR(INDIRECT('Input Sheet'!$AO167 &amp; "_MitigationPercent"),0)</f>
        <v>0</v>
      </c>
      <c r="AG11" s="4" cm="1">
        <f t="array" aca="1" ref="AG11" ca="1">'Input Sheet'!AG167 * IFERROR(INDIRECT('Input Sheet'!$AO167 &amp; "_MitigationPercent"),0)</f>
        <v>0</v>
      </c>
      <c r="AH11" s="4" cm="1">
        <f t="array" aca="1" ref="AH11" ca="1">'Input Sheet'!AH167 * IFERROR(INDIRECT('Input Sheet'!$AO167 &amp; "_MitigationPercent"),0)</f>
        <v>0</v>
      </c>
      <c r="AI11" s="4" cm="1">
        <f t="array" aca="1" ref="AI11" ca="1">'Input Sheet'!AI167 * IFERROR(INDIRECT('Input Sheet'!$AO167 &amp; "_MitigationPercent"),0)</f>
        <v>0</v>
      </c>
      <c r="AJ11" s="4" cm="1">
        <f t="array" aca="1" ref="AJ11" ca="1">'Input Sheet'!AJ167 * IFERROR(INDIRECT('Input Sheet'!$AO167 &amp; "_MitigationPercent"),0)</f>
        <v>0</v>
      </c>
      <c r="AK11" s="4" cm="1">
        <f t="array" aca="1" ref="AK11" ca="1">'Input Sheet'!AK167 * IFERROR(INDIRECT('Input Sheet'!$AO167 &amp; "_MitigationPercent"),0)</f>
        <v>0</v>
      </c>
      <c r="AL11" s="4" cm="1">
        <f t="array" aca="1" ref="AL11" ca="1">'Input Sheet'!AL167 * IFERROR(INDIRECT('Input Sheet'!$AO167 &amp; "_MitigationPercent"),0)</f>
        <v>0</v>
      </c>
      <c r="AM11" s="4" cm="1">
        <f t="array" aca="1" ref="AM11" ca="1">'Input Sheet'!AM167 * IFERROR(INDIRECT('Input Sheet'!$AO167 &amp; "_MitigationPercent"),0)</f>
        <v>0</v>
      </c>
    </row>
    <row r="12" spans="2:39" x14ac:dyDescent="0.45">
      <c r="B12" s="42" t="str">
        <f>IF(ISBLANK('Input Sheet'!$B168),"",'Input Sheet'!$B168)</f>
        <v/>
      </c>
      <c r="C12" s="43" t="str">
        <f>IF(ISBLANK('Input Sheet'!$C168),"",'Input Sheet'!$C168)</f>
        <v/>
      </c>
      <c r="D12" s="4" cm="1">
        <f t="array" aca="1" ref="D12" ca="1">'Input Sheet'!D168 * IFERROR(INDIRECT('Input Sheet'!$AO168 &amp; "_MitigationPercent"),0)</f>
        <v>0</v>
      </c>
      <c r="E12" s="4" cm="1">
        <f t="array" aca="1" ref="E12" ca="1">'Input Sheet'!E168 * IFERROR(INDIRECT('Input Sheet'!$AO168 &amp; "_MitigationPercent"),0)</f>
        <v>0</v>
      </c>
      <c r="F12" s="4" cm="1">
        <f t="array" aca="1" ref="F12" ca="1">'Input Sheet'!F168 * IFERROR(INDIRECT('Input Sheet'!$AO168 &amp; "_MitigationPercent"),0)</f>
        <v>0</v>
      </c>
      <c r="G12" s="4" cm="1">
        <f t="array" aca="1" ref="G12" ca="1">'Input Sheet'!G168 * IFERROR(INDIRECT('Input Sheet'!$AO168 &amp; "_MitigationPercent"),0)</f>
        <v>0</v>
      </c>
      <c r="H12" s="4" cm="1">
        <f t="array" aca="1" ref="H12" ca="1">'Input Sheet'!H168 * IFERROR(INDIRECT('Input Sheet'!$AO168 &amp; "_MitigationPercent"),0)</f>
        <v>0</v>
      </c>
      <c r="I12" s="4" cm="1">
        <f t="array" aca="1" ref="I12" ca="1">'Input Sheet'!I168 * IFERROR(INDIRECT('Input Sheet'!$AO168 &amp; "_MitigationPercent"),0)</f>
        <v>0</v>
      </c>
      <c r="J12" s="4" cm="1">
        <f t="array" aca="1" ref="J12" ca="1">'Input Sheet'!J168 * IFERROR(INDIRECT('Input Sheet'!$AO168 &amp; "_MitigationPercent"),0)</f>
        <v>0</v>
      </c>
      <c r="K12" s="4" cm="1">
        <f t="array" aca="1" ref="K12" ca="1">'Input Sheet'!K168 * IFERROR(INDIRECT('Input Sheet'!$AO168 &amp; "_MitigationPercent"),0)</f>
        <v>0</v>
      </c>
      <c r="L12" s="4" cm="1">
        <f t="array" aca="1" ref="L12" ca="1">'Input Sheet'!L168 * IFERROR(INDIRECT('Input Sheet'!$AO168 &amp; "_MitigationPercent"),0)</f>
        <v>0</v>
      </c>
      <c r="M12" s="4" cm="1">
        <f t="array" aca="1" ref="M12" ca="1">'Input Sheet'!M168 * IFERROR(INDIRECT('Input Sheet'!$AO168 &amp; "_MitigationPercent"),0)</f>
        <v>0</v>
      </c>
      <c r="N12" s="4" cm="1">
        <f t="array" aca="1" ref="N12" ca="1">'Input Sheet'!N168 * IFERROR(INDIRECT('Input Sheet'!$AO168 &amp; "_MitigationPercent"),0)</f>
        <v>0</v>
      </c>
      <c r="O12" s="4" cm="1">
        <f t="array" aca="1" ref="O12" ca="1">'Input Sheet'!O168 * IFERROR(INDIRECT('Input Sheet'!$AO168 &amp; "_MitigationPercent"),0)</f>
        <v>0</v>
      </c>
      <c r="P12" s="4" cm="1">
        <f t="array" aca="1" ref="P12" ca="1">'Input Sheet'!P168 * IFERROR(INDIRECT('Input Sheet'!$AO168 &amp; "_MitigationPercent"),0)</f>
        <v>0</v>
      </c>
      <c r="Q12" s="4" cm="1">
        <f t="array" aca="1" ref="Q12" ca="1">'Input Sheet'!Q168 * IFERROR(INDIRECT('Input Sheet'!$AO168 &amp; "_MitigationPercent"),0)</f>
        <v>0</v>
      </c>
      <c r="R12" s="4" cm="1">
        <f t="array" aca="1" ref="R12" ca="1">'Input Sheet'!R168 * IFERROR(INDIRECT('Input Sheet'!$AO168 &amp; "_MitigationPercent"),0)</f>
        <v>0</v>
      </c>
      <c r="S12" s="4" cm="1">
        <f t="array" aca="1" ref="S12" ca="1">'Input Sheet'!S168 * IFERROR(INDIRECT('Input Sheet'!$AO168 &amp; "_MitigationPercent"),0)</f>
        <v>0</v>
      </c>
      <c r="T12" s="4" cm="1">
        <f t="array" aca="1" ref="T12" ca="1">'Input Sheet'!T168 * IFERROR(INDIRECT('Input Sheet'!$AO168 &amp; "_MitigationPercent"),0)</f>
        <v>0</v>
      </c>
      <c r="U12" s="4" cm="1">
        <f t="array" aca="1" ref="U12" ca="1">'Input Sheet'!U168 * IFERROR(INDIRECT('Input Sheet'!$AO168 &amp; "_MitigationPercent"),0)</f>
        <v>0</v>
      </c>
      <c r="V12" s="4" cm="1">
        <f t="array" aca="1" ref="V12" ca="1">'Input Sheet'!V168 * IFERROR(INDIRECT('Input Sheet'!$AO168 &amp; "_MitigationPercent"),0)</f>
        <v>0</v>
      </c>
      <c r="W12" s="4" cm="1">
        <f t="array" aca="1" ref="W12" ca="1">'Input Sheet'!W168 * IFERROR(INDIRECT('Input Sheet'!$AO168 &amp; "_MitigationPercent"),0)</f>
        <v>0</v>
      </c>
      <c r="X12" s="4" cm="1">
        <f t="array" aca="1" ref="X12" ca="1">'Input Sheet'!X168 * IFERROR(INDIRECT('Input Sheet'!$AO168 &amp; "_MitigationPercent"),0)</f>
        <v>0</v>
      </c>
      <c r="Y12" s="4" cm="1">
        <f t="array" aca="1" ref="Y12" ca="1">'Input Sheet'!Y168 * IFERROR(INDIRECT('Input Sheet'!$AO168 &amp; "_MitigationPercent"),0)</f>
        <v>0</v>
      </c>
      <c r="Z12" s="4" cm="1">
        <f t="array" aca="1" ref="Z12" ca="1">'Input Sheet'!Z168 * IFERROR(INDIRECT('Input Sheet'!$AO168 &amp; "_MitigationPercent"),0)</f>
        <v>0</v>
      </c>
      <c r="AA12" s="4" cm="1">
        <f t="array" aca="1" ref="AA12" ca="1">'Input Sheet'!AA168 * IFERROR(INDIRECT('Input Sheet'!$AO168 &amp; "_MitigationPercent"),0)</f>
        <v>0</v>
      </c>
      <c r="AB12" s="4" cm="1">
        <f t="array" aca="1" ref="AB12" ca="1">'Input Sheet'!AB168 * IFERROR(INDIRECT('Input Sheet'!$AO168 &amp; "_MitigationPercent"),0)</f>
        <v>0</v>
      </c>
      <c r="AC12" s="4" cm="1">
        <f t="array" aca="1" ref="AC12" ca="1">'Input Sheet'!AC168 * IFERROR(INDIRECT('Input Sheet'!$AO168 &amp; "_MitigationPercent"),0)</f>
        <v>0</v>
      </c>
      <c r="AD12" s="4" cm="1">
        <f t="array" aca="1" ref="AD12" ca="1">'Input Sheet'!AD168 * IFERROR(INDIRECT('Input Sheet'!$AO168 &amp; "_MitigationPercent"),0)</f>
        <v>0</v>
      </c>
      <c r="AE12" s="4" cm="1">
        <f t="array" aca="1" ref="AE12" ca="1">'Input Sheet'!AE168 * IFERROR(INDIRECT('Input Sheet'!$AO168 &amp; "_MitigationPercent"),0)</f>
        <v>0</v>
      </c>
      <c r="AF12" s="4" cm="1">
        <f t="array" aca="1" ref="AF12" ca="1">'Input Sheet'!AF168 * IFERROR(INDIRECT('Input Sheet'!$AO168 &amp; "_MitigationPercent"),0)</f>
        <v>0</v>
      </c>
      <c r="AG12" s="4" cm="1">
        <f t="array" aca="1" ref="AG12" ca="1">'Input Sheet'!AG168 * IFERROR(INDIRECT('Input Sheet'!$AO168 &amp; "_MitigationPercent"),0)</f>
        <v>0</v>
      </c>
      <c r="AH12" s="4" cm="1">
        <f t="array" aca="1" ref="AH12" ca="1">'Input Sheet'!AH168 * IFERROR(INDIRECT('Input Sheet'!$AO168 &amp; "_MitigationPercent"),0)</f>
        <v>0</v>
      </c>
      <c r="AI12" s="4" cm="1">
        <f t="array" aca="1" ref="AI12" ca="1">'Input Sheet'!AI168 * IFERROR(INDIRECT('Input Sheet'!$AO168 &amp; "_MitigationPercent"),0)</f>
        <v>0</v>
      </c>
      <c r="AJ12" s="4" cm="1">
        <f t="array" aca="1" ref="AJ12" ca="1">'Input Sheet'!AJ168 * IFERROR(INDIRECT('Input Sheet'!$AO168 &amp; "_MitigationPercent"),0)</f>
        <v>0</v>
      </c>
      <c r="AK12" s="4" cm="1">
        <f t="array" aca="1" ref="AK12" ca="1">'Input Sheet'!AK168 * IFERROR(INDIRECT('Input Sheet'!$AO168 &amp; "_MitigationPercent"),0)</f>
        <v>0</v>
      </c>
      <c r="AL12" s="4" cm="1">
        <f t="array" aca="1" ref="AL12" ca="1">'Input Sheet'!AL168 * IFERROR(INDIRECT('Input Sheet'!$AO168 &amp; "_MitigationPercent"),0)</f>
        <v>0</v>
      </c>
      <c r="AM12" s="4" cm="1">
        <f t="array" aca="1" ref="AM12" ca="1">'Input Sheet'!AM168 * IFERROR(INDIRECT('Input Sheet'!$AO168 &amp; "_MitigationPercent"),0)</f>
        <v>0</v>
      </c>
    </row>
    <row r="13" spans="2:39" x14ac:dyDescent="0.45">
      <c r="B13" s="34" t="str">
        <f>IF(ISBLANK('Input Sheet'!$B169),"",'Input Sheet'!$B169)</f>
        <v/>
      </c>
      <c r="C13" s="3" t="str">
        <f>IF(ISBLANK('Input Sheet'!$C169),"",'Input Sheet'!$C169)</f>
        <v/>
      </c>
      <c r="D13" s="4" cm="1">
        <f t="array" aca="1" ref="D13" ca="1">'Input Sheet'!D169 * IFERROR(INDIRECT('Input Sheet'!$AO169 &amp; "_MitigationPercent"),0)</f>
        <v>0</v>
      </c>
      <c r="E13" s="4" cm="1">
        <f t="array" aca="1" ref="E13" ca="1">'Input Sheet'!E169 * IFERROR(INDIRECT('Input Sheet'!$AO169 &amp; "_MitigationPercent"),0)</f>
        <v>0</v>
      </c>
      <c r="F13" s="4" cm="1">
        <f t="array" aca="1" ref="F13" ca="1">'Input Sheet'!F169 * IFERROR(INDIRECT('Input Sheet'!$AO169 &amp; "_MitigationPercent"),0)</f>
        <v>0</v>
      </c>
      <c r="G13" s="4" cm="1">
        <f t="array" aca="1" ref="G13" ca="1">'Input Sheet'!G169 * IFERROR(INDIRECT('Input Sheet'!$AO169 &amp; "_MitigationPercent"),0)</f>
        <v>0</v>
      </c>
      <c r="H13" s="4" cm="1">
        <f t="array" aca="1" ref="H13" ca="1">'Input Sheet'!H169 * IFERROR(INDIRECT('Input Sheet'!$AO169 &amp; "_MitigationPercent"),0)</f>
        <v>0</v>
      </c>
      <c r="I13" s="4" cm="1">
        <f t="array" aca="1" ref="I13" ca="1">'Input Sheet'!I169 * IFERROR(INDIRECT('Input Sheet'!$AO169 &amp; "_MitigationPercent"),0)</f>
        <v>0</v>
      </c>
      <c r="J13" s="4" cm="1">
        <f t="array" aca="1" ref="J13" ca="1">'Input Sheet'!J169 * IFERROR(INDIRECT('Input Sheet'!$AO169 &amp; "_MitigationPercent"),0)</f>
        <v>0</v>
      </c>
      <c r="K13" s="4" cm="1">
        <f t="array" aca="1" ref="K13" ca="1">'Input Sheet'!K169 * IFERROR(INDIRECT('Input Sheet'!$AO169 &amp; "_MitigationPercent"),0)</f>
        <v>0</v>
      </c>
      <c r="L13" s="4" cm="1">
        <f t="array" aca="1" ref="L13" ca="1">'Input Sheet'!L169 * IFERROR(INDIRECT('Input Sheet'!$AO169 &amp; "_MitigationPercent"),0)</f>
        <v>0</v>
      </c>
      <c r="M13" s="4" cm="1">
        <f t="array" aca="1" ref="M13" ca="1">'Input Sheet'!M169 * IFERROR(INDIRECT('Input Sheet'!$AO169 &amp; "_MitigationPercent"),0)</f>
        <v>0</v>
      </c>
      <c r="N13" s="4" cm="1">
        <f t="array" aca="1" ref="N13" ca="1">'Input Sheet'!N169 * IFERROR(INDIRECT('Input Sheet'!$AO169 &amp; "_MitigationPercent"),0)</f>
        <v>0</v>
      </c>
      <c r="O13" s="4" cm="1">
        <f t="array" aca="1" ref="O13" ca="1">'Input Sheet'!O169 * IFERROR(INDIRECT('Input Sheet'!$AO169 &amp; "_MitigationPercent"),0)</f>
        <v>0</v>
      </c>
      <c r="P13" s="4" cm="1">
        <f t="array" aca="1" ref="P13" ca="1">'Input Sheet'!P169 * IFERROR(INDIRECT('Input Sheet'!$AO169 &amp; "_MitigationPercent"),0)</f>
        <v>0</v>
      </c>
      <c r="Q13" s="4" cm="1">
        <f t="array" aca="1" ref="Q13" ca="1">'Input Sheet'!Q169 * IFERROR(INDIRECT('Input Sheet'!$AO169 &amp; "_MitigationPercent"),0)</f>
        <v>0</v>
      </c>
      <c r="R13" s="4" cm="1">
        <f t="array" aca="1" ref="R13" ca="1">'Input Sheet'!R169 * IFERROR(INDIRECT('Input Sheet'!$AO169 &amp; "_MitigationPercent"),0)</f>
        <v>0</v>
      </c>
      <c r="S13" s="4" cm="1">
        <f t="array" aca="1" ref="S13" ca="1">'Input Sheet'!S169 * IFERROR(INDIRECT('Input Sheet'!$AO169 &amp; "_MitigationPercent"),0)</f>
        <v>0</v>
      </c>
      <c r="T13" s="4" cm="1">
        <f t="array" aca="1" ref="T13" ca="1">'Input Sheet'!T169 * IFERROR(INDIRECT('Input Sheet'!$AO169 &amp; "_MitigationPercent"),0)</f>
        <v>0</v>
      </c>
      <c r="U13" s="4" cm="1">
        <f t="array" aca="1" ref="U13" ca="1">'Input Sheet'!U169 * IFERROR(INDIRECT('Input Sheet'!$AO169 &amp; "_MitigationPercent"),0)</f>
        <v>0</v>
      </c>
      <c r="V13" s="4" cm="1">
        <f t="array" aca="1" ref="V13" ca="1">'Input Sheet'!V169 * IFERROR(INDIRECT('Input Sheet'!$AO169 &amp; "_MitigationPercent"),0)</f>
        <v>0</v>
      </c>
      <c r="W13" s="4" cm="1">
        <f t="array" aca="1" ref="W13" ca="1">'Input Sheet'!W169 * IFERROR(INDIRECT('Input Sheet'!$AO169 &amp; "_MitigationPercent"),0)</f>
        <v>0</v>
      </c>
      <c r="X13" s="4" cm="1">
        <f t="array" aca="1" ref="X13" ca="1">'Input Sheet'!X169 * IFERROR(INDIRECT('Input Sheet'!$AO169 &amp; "_MitigationPercent"),0)</f>
        <v>0</v>
      </c>
      <c r="Y13" s="4" cm="1">
        <f t="array" aca="1" ref="Y13" ca="1">'Input Sheet'!Y169 * IFERROR(INDIRECT('Input Sheet'!$AO169 &amp; "_MitigationPercent"),0)</f>
        <v>0</v>
      </c>
      <c r="Z13" s="4" cm="1">
        <f t="array" aca="1" ref="Z13" ca="1">'Input Sheet'!Z169 * IFERROR(INDIRECT('Input Sheet'!$AO169 &amp; "_MitigationPercent"),0)</f>
        <v>0</v>
      </c>
      <c r="AA13" s="4" cm="1">
        <f t="array" aca="1" ref="AA13" ca="1">'Input Sheet'!AA169 * IFERROR(INDIRECT('Input Sheet'!$AO169 &amp; "_MitigationPercent"),0)</f>
        <v>0</v>
      </c>
      <c r="AB13" s="4" cm="1">
        <f t="array" aca="1" ref="AB13" ca="1">'Input Sheet'!AB169 * IFERROR(INDIRECT('Input Sheet'!$AO169 &amp; "_MitigationPercent"),0)</f>
        <v>0</v>
      </c>
      <c r="AC13" s="4" cm="1">
        <f t="array" aca="1" ref="AC13" ca="1">'Input Sheet'!AC169 * IFERROR(INDIRECT('Input Sheet'!$AO169 &amp; "_MitigationPercent"),0)</f>
        <v>0</v>
      </c>
      <c r="AD13" s="4" cm="1">
        <f t="array" aca="1" ref="AD13" ca="1">'Input Sheet'!AD169 * IFERROR(INDIRECT('Input Sheet'!$AO169 &amp; "_MitigationPercent"),0)</f>
        <v>0</v>
      </c>
      <c r="AE13" s="4" cm="1">
        <f t="array" aca="1" ref="AE13" ca="1">'Input Sheet'!AE169 * IFERROR(INDIRECT('Input Sheet'!$AO169 &amp; "_MitigationPercent"),0)</f>
        <v>0</v>
      </c>
      <c r="AF13" s="4" cm="1">
        <f t="array" aca="1" ref="AF13" ca="1">'Input Sheet'!AF169 * IFERROR(INDIRECT('Input Sheet'!$AO169 &amp; "_MitigationPercent"),0)</f>
        <v>0</v>
      </c>
      <c r="AG13" s="4" cm="1">
        <f t="array" aca="1" ref="AG13" ca="1">'Input Sheet'!AG169 * IFERROR(INDIRECT('Input Sheet'!$AO169 &amp; "_MitigationPercent"),0)</f>
        <v>0</v>
      </c>
      <c r="AH13" s="4" cm="1">
        <f t="array" aca="1" ref="AH13" ca="1">'Input Sheet'!AH169 * IFERROR(INDIRECT('Input Sheet'!$AO169 &amp; "_MitigationPercent"),0)</f>
        <v>0</v>
      </c>
      <c r="AI13" s="4" cm="1">
        <f t="array" aca="1" ref="AI13" ca="1">'Input Sheet'!AI169 * IFERROR(INDIRECT('Input Sheet'!$AO169 &amp; "_MitigationPercent"),0)</f>
        <v>0</v>
      </c>
      <c r="AJ13" s="4" cm="1">
        <f t="array" aca="1" ref="AJ13" ca="1">'Input Sheet'!AJ169 * IFERROR(INDIRECT('Input Sheet'!$AO169 &amp; "_MitigationPercent"),0)</f>
        <v>0</v>
      </c>
      <c r="AK13" s="4" cm="1">
        <f t="array" aca="1" ref="AK13" ca="1">'Input Sheet'!AK169 * IFERROR(INDIRECT('Input Sheet'!$AO169 &amp; "_MitigationPercent"),0)</f>
        <v>0</v>
      </c>
      <c r="AL13" s="4" cm="1">
        <f t="array" aca="1" ref="AL13" ca="1">'Input Sheet'!AL169 * IFERROR(INDIRECT('Input Sheet'!$AO169 &amp; "_MitigationPercent"),0)</f>
        <v>0</v>
      </c>
      <c r="AM13" s="4" cm="1">
        <f t="array" aca="1" ref="AM13" ca="1">'Input Sheet'!AM169 * IFERROR(INDIRECT('Input Sheet'!$AO169 &amp; "_MitigationPercent"),0)</f>
        <v>0</v>
      </c>
    </row>
    <row r="14" spans="2:39" x14ac:dyDescent="0.45">
      <c r="B14" s="34" t="str">
        <f>IF(ISBLANK('Input Sheet'!$B170),"",'Input Sheet'!$B170)</f>
        <v/>
      </c>
      <c r="C14" s="3" t="str">
        <f>IF(ISBLANK('Input Sheet'!$C170),"",'Input Sheet'!$C170)</f>
        <v/>
      </c>
      <c r="D14" s="4" cm="1">
        <f t="array" aca="1" ref="D14" ca="1">'Input Sheet'!D170 * IFERROR(INDIRECT('Input Sheet'!$AO170 &amp; "_MitigationPercent"),0)</f>
        <v>0</v>
      </c>
      <c r="E14" s="4" cm="1">
        <f t="array" aca="1" ref="E14" ca="1">'Input Sheet'!E170 * IFERROR(INDIRECT('Input Sheet'!$AO170 &amp; "_MitigationPercent"),0)</f>
        <v>0</v>
      </c>
      <c r="F14" s="4" cm="1">
        <f t="array" aca="1" ref="F14" ca="1">'Input Sheet'!F170 * IFERROR(INDIRECT('Input Sheet'!$AO170 &amp; "_MitigationPercent"),0)</f>
        <v>0</v>
      </c>
      <c r="G14" s="4" cm="1">
        <f t="array" aca="1" ref="G14" ca="1">'Input Sheet'!G170 * IFERROR(INDIRECT('Input Sheet'!$AO170 &amp; "_MitigationPercent"),0)</f>
        <v>0</v>
      </c>
      <c r="H14" s="4" cm="1">
        <f t="array" aca="1" ref="H14" ca="1">'Input Sheet'!H170 * IFERROR(INDIRECT('Input Sheet'!$AO170 &amp; "_MitigationPercent"),0)</f>
        <v>0</v>
      </c>
      <c r="I14" s="4" cm="1">
        <f t="array" aca="1" ref="I14" ca="1">'Input Sheet'!I170 * IFERROR(INDIRECT('Input Sheet'!$AO170 &amp; "_MitigationPercent"),0)</f>
        <v>0</v>
      </c>
      <c r="J14" s="4" cm="1">
        <f t="array" aca="1" ref="J14" ca="1">'Input Sheet'!J170 * IFERROR(INDIRECT('Input Sheet'!$AO170 &amp; "_MitigationPercent"),0)</f>
        <v>0</v>
      </c>
      <c r="K14" s="4" cm="1">
        <f t="array" aca="1" ref="K14" ca="1">'Input Sheet'!K170 * IFERROR(INDIRECT('Input Sheet'!$AO170 &amp; "_MitigationPercent"),0)</f>
        <v>0</v>
      </c>
      <c r="L14" s="4" cm="1">
        <f t="array" aca="1" ref="L14" ca="1">'Input Sheet'!L170 * IFERROR(INDIRECT('Input Sheet'!$AO170 &amp; "_MitigationPercent"),0)</f>
        <v>0</v>
      </c>
      <c r="M14" s="4" cm="1">
        <f t="array" aca="1" ref="M14" ca="1">'Input Sheet'!M170 * IFERROR(INDIRECT('Input Sheet'!$AO170 &amp; "_MitigationPercent"),0)</f>
        <v>0</v>
      </c>
      <c r="N14" s="4" cm="1">
        <f t="array" aca="1" ref="N14" ca="1">'Input Sheet'!N170 * IFERROR(INDIRECT('Input Sheet'!$AO170 &amp; "_MitigationPercent"),0)</f>
        <v>0</v>
      </c>
      <c r="O14" s="4" cm="1">
        <f t="array" aca="1" ref="O14" ca="1">'Input Sheet'!O170 * IFERROR(INDIRECT('Input Sheet'!$AO170 &amp; "_MitigationPercent"),0)</f>
        <v>0</v>
      </c>
      <c r="P14" s="4" cm="1">
        <f t="array" aca="1" ref="P14" ca="1">'Input Sheet'!P170 * IFERROR(INDIRECT('Input Sheet'!$AO170 &amp; "_MitigationPercent"),0)</f>
        <v>0</v>
      </c>
      <c r="Q14" s="4" cm="1">
        <f t="array" aca="1" ref="Q14" ca="1">'Input Sheet'!Q170 * IFERROR(INDIRECT('Input Sheet'!$AO170 &amp; "_MitigationPercent"),0)</f>
        <v>0</v>
      </c>
      <c r="R14" s="4" cm="1">
        <f t="array" aca="1" ref="R14" ca="1">'Input Sheet'!R170 * IFERROR(INDIRECT('Input Sheet'!$AO170 &amp; "_MitigationPercent"),0)</f>
        <v>0</v>
      </c>
      <c r="S14" s="4" cm="1">
        <f t="array" aca="1" ref="S14" ca="1">'Input Sheet'!S170 * IFERROR(INDIRECT('Input Sheet'!$AO170 &amp; "_MitigationPercent"),0)</f>
        <v>0</v>
      </c>
      <c r="T14" s="4" cm="1">
        <f t="array" aca="1" ref="T14" ca="1">'Input Sheet'!T170 * IFERROR(INDIRECT('Input Sheet'!$AO170 &amp; "_MitigationPercent"),0)</f>
        <v>0</v>
      </c>
      <c r="U14" s="4" cm="1">
        <f t="array" aca="1" ref="U14" ca="1">'Input Sheet'!U170 * IFERROR(INDIRECT('Input Sheet'!$AO170 &amp; "_MitigationPercent"),0)</f>
        <v>0</v>
      </c>
      <c r="V14" s="4" cm="1">
        <f t="array" aca="1" ref="V14" ca="1">'Input Sheet'!V170 * IFERROR(INDIRECT('Input Sheet'!$AO170 &amp; "_MitigationPercent"),0)</f>
        <v>0</v>
      </c>
      <c r="W14" s="4" cm="1">
        <f t="array" aca="1" ref="W14" ca="1">'Input Sheet'!W170 * IFERROR(INDIRECT('Input Sheet'!$AO170 &amp; "_MitigationPercent"),0)</f>
        <v>0</v>
      </c>
      <c r="X14" s="4" cm="1">
        <f t="array" aca="1" ref="X14" ca="1">'Input Sheet'!X170 * IFERROR(INDIRECT('Input Sheet'!$AO170 &amp; "_MitigationPercent"),0)</f>
        <v>0</v>
      </c>
      <c r="Y14" s="4" cm="1">
        <f t="array" aca="1" ref="Y14" ca="1">'Input Sheet'!Y170 * IFERROR(INDIRECT('Input Sheet'!$AO170 &amp; "_MitigationPercent"),0)</f>
        <v>0</v>
      </c>
      <c r="Z14" s="4" cm="1">
        <f t="array" aca="1" ref="Z14" ca="1">'Input Sheet'!Z170 * IFERROR(INDIRECT('Input Sheet'!$AO170 &amp; "_MitigationPercent"),0)</f>
        <v>0</v>
      </c>
      <c r="AA14" s="4" cm="1">
        <f t="array" aca="1" ref="AA14" ca="1">'Input Sheet'!AA170 * IFERROR(INDIRECT('Input Sheet'!$AO170 &amp; "_MitigationPercent"),0)</f>
        <v>0</v>
      </c>
      <c r="AB14" s="4" cm="1">
        <f t="array" aca="1" ref="AB14" ca="1">'Input Sheet'!AB170 * IFERROR(INDIRECT('Input Sheet'!$AO170 &amp; "_MitigationPercent"),0)</f>
        <v>0</v>
      </c>
      <c r="AC14" s="4" cm="1">
        <f t="array" aca="1" ref="AC14" ca="1">'Input Sheet'!AC170 * IFERROR(INDIRECT('Input Sheet'!$AO170 &amp; "_MitigationPercent"),0)</f>
        <v>0</v>
      </c>
      <c r="AD14" s="4" cm="1">
        <f t="array" aca="1" ref="AD14" ca="1">'Input Sheet'!AD170 * IFERROR(INDIRECT('Input Sheet'!$AO170 &amp; "_MitigationPercent"),0)</f>
        <v>0</v>
      </c>
      <c r="AE14" s="4" cm="1">
        <f t="array" aca="1" ref="AE14" ca="1">'Input Sheet'!AE170 * IFERROR(INDIRECT('Input Sheet'!$AO170 &amp; "_MitigationPercent"),0)</f>
        <v>0</v>
      </c>
      <c r="AF14" s="4" cm="1">
        <f t="array" aca="1" ref="AF14" ca="1">'Input Sheet'!AF170 * IFERROR(INDIRECT('Input Sheet'!$AO170 &amp; "_MitigationPercent"),0)</f>
        <v>0</v>
      </c>
      <c r="AG14" s="4" cm="1">
        <f t="array" aca="1" ref="AG14" ca="1">'Input Sheet'!AG170 * IFERROR(INDIRECT('Input Sheet'!$AO170 &amp; "_MitigationPercent"),0)</f>
        <v>0</v>
      </c>
      <c r="AH14" s="4" cm="1">
        <f t="array" aca="1" ref="AH14" ca="1">'Input Sheet'!AH170 * IFERROR(INDIRECT('Input Sheet'!$AO170 &amp; "_MitigationPercent"),0)</f>
        <v>0</v>
      </c>
      <c r="AI14" s="4" cm="1">
        <f t="array" aca="1" ref="AI14" ca="1">'Input Sheet'!AI170 * IFERROR(INDIRECT('Input Sheet'!$AO170 &amp; "_MitigationPercent"),0)</f>
        <v>0</v>
      </c>
      <c r="AJ14" s="4" cm="1">
        <f t="array" aca="1" ref="AJ14" ca="1">'Input Sheet'!AJ170 * IFERROR(INDIRECT('Input Sheet'!$AO170 &amp; "_MitigationPercent"),0)</f>
        <v>0</v>
      </c>
      <c r="AK14" s="4" cm="1">
        <f t="array" aca="1" ref="AK14" ca="1">'Input Sheet'!AK170 * IFERROR(INDIRECT('Input Sheet'!$AO170 &amp; "_MitigationPercent"),0)</f>
        <v>0</v>
      </c>
      <c r="AL14" s="4" cm="1">
        <f t="array" aca="1" ref="AL14" ca="1">'Input Sheet'!AL170 * IFERROR(INDIRECT('Input Sheet'!$AO170 &amp; "_MitigationPercent"),0)</f>
        <v>0</v>
      </c>
      <c r="AM14" s="4" cm="1">
        <f t="array" aca="1" ref="AM14" ca="1">'Input Sheet'!AM170 * IFERROR(INDIRECT('Input Sheet'!$AO170 &amp; "_MitigationPercent"),0)</f>
        <v>0</v>
      </c>
    </row>
    <row r="15" spans="2:39" x14ac:dyDescent="0.45">
      <c r="B15" s="34" t="str">
        <f>IF(ISBLANK('Input Sheet'!$B171),"",'Input Sheet'!$B171)</f>
        <v/>
      </c>
      <c r="C15" s="3" t="str">
        <f>IF(ISBLANK('Input Sheet'!$C171),"",'Input Sheet'!$C171)</f>
        <v/>
      </c>
      <c r="D15" s="4" cm="1">
        <f t="array" aca="1" ref="D15" ca="1">'Input Sheet'!D171 * IFERROR(INDIRECT('Input Sheet'!$AO171 &amp; "_MitigationPercent"),0)</f>
        <v>0</v>
      </c>
      <c r="E15" s="4" cm="1">
        <f t="array" aca="1" ref="E15" ca="1">'Input Sheet'!E171 * IFERROR(INDIRECT('Input Sheet'!$AO171 &amp; "_MitigationPercent"),0)</f>
        <v>0</v>
      </c>
      <c r="F15" s="4" cm="1">
        <f t="array" aca="1" ref="F15" ca="1">'Input Sheet'!F171 * IFERROR(INDIRECT('Input Sheet'!$AO171 &amp; "_MitigationPercent"),0)</f>
        <v>0</v>
      </c>
      <c r="G15" s="4" cm="1">
        <f t="array" aca="1" ref="G15" ca="1">'Input Sheet'!G171 * IFERROR(INDIRECT('Input Sheet'!$AO171 &amp; "_MitigationPercent"),0)</f>
        <v>0</v>
      </c>
      <c r="H15" s="4" cm="1">
        <f t="array" aca="1" ref="H15" ca="1">'Input Sheet'!H171 * IFERROR(INDIRECT('Input Sheet'!$AO171 &amp; "_MitigationPercent"),0)</f>
        <v>0</v>
      </c>
      <c r="I15" s="4" cm="1">
        <f t="array" aca="1" ref="I15" ca="1">'Input Sheet'!I171 * IFERROR(INDIRECT('Input Sheet'!$AO171 &amp; "_MitigationPercent"),0)</f>
        <v>0</v>
      </c>
      <c r="J15" s="4" cm="1">
        <f t="array" aca="1" ref="J15" ca="1">'Input Sheet'!J171 * IFERROR(INDIRECT('Input Sheet'!$AO171 &amp; "_MitigationPercent"),0)</f>
        <v>0</v>
      </c>
      <c r="K15" s="4" cm="1">
        <f t="array" aca="1" ref="K15" ca="1">'Input Sheet'!K171 * IFERROR(INDIRECT('Input Sheet'!$AO171 &amp; "_MitigationPercent"),0)</f>
        <v>0</v>
      </c>
      <c r="L15" s="4" cm="1">
        <f t="array" aca="1" ref="L15" ca="1">'Input Sheet'!L171 * IFERROR(INDIRECT('Input Sheet'!$AO171 &amp; "_MitigationPercent"),0)</f>
        <v>0</v>
      </c>
      <c r="M15" s="4" cm="1">
        <f t="array" aca="1" ref="M15" ca="1">'Input Sheet'!M171 * IFERROR(INDIRECT('Input Sheet'!$AO171 &amp; "_MitigationPercent"),0)</f>
        <v>0</v>
      </c>
      <c r="N15" s="4" cm="1">
        <f t="array" aca="1" ref="N15" ca="1">'Input Sheet'!N171 * IFERROR(INDIRECT('Input Sheet'!$AO171 &amp; "_MitigationPercent"),0)</f>
        <v>0</v>
      </c>
      <c r="O15" s="4" cm="1">
        <f t="array" aca="1" ref="O15" ca="1">'Input Sheet'!O171 * IFERROR(INDIRECT('Input Sheet'!$AO171 &amp; "_MitigationPercent"),0)</f>
        <v>0</v>
      </c>
      <c r="P15" s="4" cm="1">
        <f t="array" aca="1" ref="P15" ca="1">'Input Sheet'!P171 * IFERROR(INDIRECT('Input Sheet'!$AO171 &amp; "_MitigationPercent"),0)</f>
        <v>0</v>
      </c>
      <c r="Q15" s="4" cm="1">
        <f t="array" aca="1" ref="Q15" ca="1">'Input Sheet'!Q171 * IFERROR(INDIRECT('Input Sheet'!$AO171 &amp; "_MitigationPercent"),0)</f>
        <v>0</v>
      </c>
      <c r="R15" s="4" cm="1">
        <f t="array" aca="1" ref="R15" ca="1">'Input Sheet'!R171 * IFERROR(INDIRECT('Input Sheet'!$AO171 &amp; "_MitigationPercent"),0)</f>
        <v>0</v>
      </c>
      <c r="S15" s="4" cm="1">
        <f t="array" aca="1" ref="S15" ca="1">'Input Sheet'!S171 * IFERROR(INDIRECT('Input Sheet'!$AO171 &amp; "_MitigationPercent"),0)</f>
        <v>0</v>
      </c>
      <c r="T15" s="4" cm="1">
        <f t="array" aca="1" ref="T15" ca="1">'Input Sheet'!T171 * IFERROR(INDIRECT('Input Sheet'!$AO171 &amp; "_MitigationPercent"),0)</f>
        <v>0</v>
      </c>
      <c r="U15" s="4" cm="1">
        <f t="array" aca="1" ref="U15" ca="1">'Input Sheet'!U171 * IFERROR(INDIRECT('Input Sheet'!$AO171 &amp; "_MitigationPercent"),0)</f>
        <v>0</v>
      </c>
      <c r="V15" s="4" cm="1">
        <f t="array" aca="1" ref="V15" ca="1">'Input Sheet'!V171 * IFERROR(INDIRECT('Input Sheet'!$AO171 &amp; "_MitigationPercent"),0)</f>
        <v>0</v>
      </c>
      <c r="W15" s="4" cm="1">
        <f t="array" aca="1" ref="W15" ca="1">'Input Sheet'!W171 * IFERROR(INDIRECT('Input Sheet'!$AO171 &amp; "_MitigationPercent"),0)</f>
        <v>0</v>
      </c>
      <c r="X15" s="4" cm="1">
        <f t="array" aca="1" ref="X15" ca="1">'Input Sheet'!X171 * IFERROR(INDIRECT('Input Sheet'!$AO171 &amp; "_MitigationPercent"),0)</f>
        <v>0</v>
      </c>
      <c r="Y15" s="4" cm="1">
        <f t="array" aca="1" ref="Y15" ca="1">'Input Sheet'!Y171 * IFERROR(INDIRECT('Input Sheet'!$AO171 &amp; "_MitigationPercent"),0)</f>
        <v>0</v>
      </c>
      <c r="Z15" s="4" cm="1">
        <f t="array" aca="1" ref="Z15" ca="1">'Input Sheet'!Z171 * IFERROR(INDIRECT('Input Sheet'!$AO171 &amp; "_MitigationPercent"),0)</f>
        <v>0</v>
      </c>
      <c r="AA15" s="4" cm="1">
        <f t="array" aca="1" ref="AA15" ca="1">'Input Sheet'!AA171 * IFERROR(INDIRECT('Input Sheet'!$AO171 &amp; "_MitigationPercent"),0)</f>
        <v>0</v>
      </c>
      <c r="AB15" s="4" cm="1">
        <f t="array" aca="1" ref="AB15" ca="1">'Input Sheet'!AB171 * IFERROR(INDIRECT('Input Sheet'!$AO171 &amp; "_MitigationPercent"),0)</f>
        <v>0</v>
      </c>
      <c r="AC15" s="4" cm="1">
        <f t="array" aca="1" ref="AC15" ca="1">'Input Sheet'!AC171 * IFERROR(INDIRECT('Input Sheet'!$AO171 &amp; "_MitigationPercent"),0)</f>
        <v>0</v>
      </c>
      <c r="AD15" s="4" cm="1">
        <f t="array" aca="1" ref="AD15" ca="1">'Input Sheet'!AD171 * IFERROR(INDIRECT('Input Sheet'!$AO171 &amp; "_MitigationPercent"),0)</f>
        <v>0</v>
      </c>
      <c r="AE15" s="4" cm="1">
        <f t="array" aca="1" ref="AE15" ca="1">'Input Sheet'!AE171 * IFERROR(INDIRECT('Input Sheet'!$AO171 &amp; "_MitigationPercent"),0)</f>
        <v>0</v>
      </c>
      <c r="AF15" s="4" cm="1">
        <f t="array" aca="1" ref="AF15" ca="1">'Input Sheet'!AF171 * IFERROR(INDIRECT('Input Sheet'!$AO171 &amp; "_MitigationPercent"),0)</f>
        <v>0</v>
      </c>
      <c r="AG15" s="4" cm="1">
        <f t="array" aca="1" ref="AG15" ca="1">'Input Sheet'!AG171 * IFERROR(INDIRECT('Input Sheet'!$AO171 &amp; "_MitigationPercent"),0)</f>
        <v>0</v>
      </c>
      <c r="AH15" s="4" cm="1">
        <f t="array" aca="1" ref="AH15" ca="1">'Input Sheet'!AH171 * IFERROR(INDIRECT('Input Sheet'!$AO171 &amp; "_MitigationPercent"),0)</f>
        <v>0</v>
      </c>
      <c r="AI15" s="4" cm="1">
        <f t="array" aca="1" ref="AI15" ca="1">'Input Sheet'!AI171 * IFERROR(INDIRECT('Input Sheet'!$AO171 &amp; "_MitigationPercent"),0)</f>
        <v>0</v>
      </c>
      <c r="AJ15" s="4" cm="1">
        <f t="array" aca="1" ref="AJ15" ca="1">'Input Sheet'!AJ171 * IFERROR(INDIRECT('Input Sheet'!$AO171 &amp; "_MitigationPercent"),0)</f>
        <v>0</v>
      </c>
      <c r="AK15" s="4" cm="1">
        <f t="array" aca="1" ref="AK15" ca="1">'Input Sheet'!AK171 * IFERROR(INDIRECT('Input Sheet'!$AO171 &amp; "_MitigationPercent"),0)</f>
        <v>0</v>
      </c>
      <c r="AL15" s="4" cm="1">
        <f t="array" aca="1" ref="AL15" ca="1">'Input Sheet'!AL171 * IFERROR(INDIRECT('Input Sheet'!$AO171 &amp; "_MitigationPercent"),0)</f>
        <v>0</v>
      </c>
      <c r="AM15" s="4" cm="1">
        <f t="array" aca="1" ref="AM15" ca="1">'Input Sheet'!AM171 * IFERROR(INDIRECT('Input Sheet'!$AO171 &amp; "_MitigationPercent"),0)</f>
        <v>0</v>
      </c>
    </row>
    <row r="16" spans="2:39" x14ac:dyDescent="0.45">
      <c r="B16" s="34" t="str">
        <f>IF(ISBLANK('Input Sheet'!$B172),"",'Input Sheet'!$B172)</f>
        <v/>
      </c>
      <c r="C16" s="3" t="str">
        <f>IF(ISBLANK('Input Sheet'!$C172),"",'Input Sheet'!$C172)</f>
        <v/>
      </c>
      <c r="D16" s="4" cm="1">
        <f t="array" aca="1" ref="D16" ca="1">'Input Sheet'!D172 * IFERROR(INDIRECT('Input Sheet'!$AO172 &amp; "_MitigationPercent"),0)</f>
        <v>0</v>
      </c>
      <c r="E16" s="4" cm="1">
        <f t="array" aca="1" ref="E16" ca="1">'Input Sheet'!E172 * IFERROR(INDIRECT('Input Sheet'!$AO172 &amp; "_MitigationPercent"),0)</f>
        <v>0</v>
      </c>
      <c r="F16" s="4" cm="1">
        <f t="array" aca="1" ref="F16" ca="1">'Input Sheet'!F172 * IFERROR(INDIRECT('Input Sheet'!$AO172 &amp; "_MitigationPercent"),0)</f>
        <v>0</v>
      </c>
      <c r="G16" s="4" cm="1">
        <f t="array" aca="1" ref="G16" ca="1">'Input Sheet'!G172 * IFERROR(INDIRECT('Input Sheet'!$AO172 &amp; "_MitigationPercent"),0)</f>
        <v>0</v>
      </c>
      <c r="H16" s="4" cm="1">
        <f t="array" aca="1" ref="H16" ca="1">'Input Sheet'!H172 * IFERROR(INDIRECT('Input Sheet'!$AO172 &amp; "_MitigationPercent"),0)</f>
        <v>0</v>
      </c>
      <c r="I16" s="4" cm="1">
        <f t="array" aca="1" ref="I16" ca="1">'Input Sheet'!I172 * IFERROR(INDIRECT('Input Sheet'!$AO172 &amp; "_MitigationPercent"),0)</f>
        <v>0</v>
      </c>
      <c r="J16" s="4" cm="1">
        <f t="array" aca="1" ref="J16" ca="1">'Input Sheet'!J172 * IFERROR(INDIRECT('Input Sheet'!$AO172 &amp; "_MitigationPercent"),0)</f>
        <v>0</v>
      </c>
      <c r="K16" s="4" cm="1">
        <f t="array" aca="1" ref="K16" ca="1">'Input Sheet'!K172 * IFERROR(INDIRECT('Input Sheet'!$AO172 &amp; "_MitigationPercent"),0)</f>
        <v>0</v>
      </c>
      <c r="L16" s="4" cm="1">
        <f t="array" aca="1" ref="L16" ca="1">'Input Sheet'!L172 * IFERROR(INDIRECT('Input Sheet'!$AO172 &amp; "_MitigationPercent"),0)</f>
        <v>0</v>
      </c>
      <c r="M16" s="4" cm="1">
        <f t="array" aca="1" ref="M16" ca="1">'Input Sheet'!M172 * IFERROR(INDIRECT('Input Sheet'!$AO172 &amp; "_MitigationPercent"),0)</f>
        <v>0</v>
      </c>
      <c r="N16" s="4" cm="1">
        <f t="array" aca="1" ref="N16" ca="1">'Input Sheet'!N172 * IFERROR(INDIRECT('Input Sheet'!$AO172 &amp; "_MitigationPercent"),0)</f>
        <v>0</v>
      </c>
      <c r="O16" s="4" cm="1">
        <f t="array" aca="1" ref="O16" ca="1">'Input Sheet'!O172 * IFERROR(INDIRECT('Input Sheet'!$AO172 &amp; "_MitigationPercent"),0)</f>
        <v>0</v>
      </c>
      <c r="P16" s="4" cm="1">
        <f t="array" aca="1" ref="P16" ca="1">'Input Sheet'!P172 * IFERROR(INDIRECT('Input Sheet'!$AO172 &amp; "_MitigationPercent"),0)</f>
        <v>0</v>
      </c>
      <c r="Q16" s="4" cm="1">
        <f t="array" aca="1" ref="Q16" ca="1">'Input Sheet'!Q172 * IFERROR(INDIRECT('Input Sheet'!$AO172 &amp; "_MitigationPercent"),0)</f>
        <v>0</v>
      </c>
      <c r="R16" s="4" cm="1">
        <f t="array" aca="1" ref="R16" ca="1">'Input Sheet'!R172 * IFERROR(INDIRECT('Input Sheet'!$AO172 &amp; "_MitigationPercent"),0)</f>
        <v>0</v>
      </c>
      <c r="S16" s="4" cm="1">
        <f t="array" aca="1" ref="S16" ca="1">'Input Sheet'!S172 * IFERROR(INDIRECT('Input Sheet'!$AO172 &amp; "_MitigationPercent"),0)</f>
        <v>0</v>
      </c>
      <c r="T16" s="4" cm="1">
        <f t="array" aca="1" ref="T16" ca="1">'Input Sheet'!T172 * IFERROR(INDIRECT('Input Sheet'!$AO172 &amp; "_MitigationPercent"),0)</f>
        <v>0</v>
      </c>
      <c r="U16" s="4" cm="1">
        <f t="array" aca="1" ref="U16" ca="1">'Input Sheet'!U172 * IFERROR(INDIRECT('Input Sheet'!$AO172 &amp; "_MitigationPercent"),0)</f>
        <v>0</v>
      </c>
      <c r="V16" s="4" cm="1">
        <f t="array" aca="1" ref="V16" ca="1">'Input Sheet'!V172 * IFERROR(INDIRECT('Input Sheet'!$AO172 &amp; "_MitigationPercent"),0)</f>
        <v>0</v>
      </c>
      <c r="W16" s="4" cm="1">
        <f t="array" aca="1" ref="W16" ca="1">'Input Sheet'!W172 * IFERROR(INDIRECT('Input Sheet'!$AO172 &amp; "_MitigationPercent"),0)</f>
        <v>0</v>
      </c>
      <c r="X16" s="4" cm="1">
        <f t="array" aca="1" ref="X16" ca="1">'Input Sheet'!X172 * IFERROR(INDIRECT('Input Sheet'!$AO172 &amp; "_MitigationPercent"),0)</f>
        <v>0</v>
      </c>
      <c r="Y16" s="4" cm="1">
        <f t="array" aca="1" ref="Y16" ca="1">'Input Sheet'!Y172 * IFERROR(INDIRECT('Input Sheet'!$AO172 &amp; "_MitigationPercent"),0)</f>
        <v>0</v>
      </c>
      <c r="Z16" s="4" cm="1">
        <f t="array" aca="1" ref="Z16" ca="1">'Input Sheet'!Z172 * IFERROR(INDIRECT('Input Sheet'!$AO172 &amp; "_MitigationPercent"),0)</f>
        <v>0</v>
      </c>
      <c r="AA16" s="4" cm="1">
        <f t="array" aca="1" ref="AA16" ca="1">'Input Sheet'!AA172 * IFERROR(INDIRECT('Input Sheet'!$AO172 &amp; "_MitigationPercent"),0)</f>
        <v>0</v>
      </c>
      <c r="AB16" s="4" cm="1">
        <f t="array" aca="1" ref="AB16" ca="1">'Input Sheet'!AB172 * IFERROR(INDIRECT('Input Sheet'!$AO172 &amp; "_MitigationPercent"),0)</f>
        <v>0</v>
      </c>
      <c r="AC16" s="4" cm="1">
        <f t="array" aca="1" ref="AC16" ca="1">'Input Sheet'!AC172 * IFERROR(INDIRECT('Input Sheet'!$AO172 &amp; "_MitigationPercent"),0)</f>
        <v>0</v>
      </c>
      <c r="AD16" s="4" cm="1">
        <f t="array" aca="1" ref="AD16" ca="1">'Input Sheet'!AD172 * IFERROR(INDIRECT('Input Sheet'!$AO172 &amp; "_MitigationPercent"),0)</f>
        <v>0</v>
      </c>
      <c r="AE16" s="4" cm="1">
        <f t="array" aca="1" ref="AE16" ca="1">'Input Sheet'!AE172 * IFERROR(INDIRECT('Input Sheet'!$AO172 &amp; "_MitigationPercent"),0)</f>
        <v>0</v>
      </c>
      <c r="AF16" s="4" cm="1">
        <f t="array" aca="1" ref="AF16" ca="1">'Input Sheet'!AF172 * IFERROR(INDIRECT('Input Sheet'!$AO172 &amp; "_MitigationPercent"),0)</f>
        <v>0</v>
      </c>
      <c r="AG16" s="4" cm="1">
        <f t="array" aca="1" ref="AG16" ca="1">'Input Sheet'!AG172 * IFERROR(INDIRECT('Input Sheet'!$AO172 &amp; "_MitigationPercent"),0)</f>
        <v>0</v>
      </c>
      <c r="AH16" s="4" cm="1">
        <f t="array" aca="1" ref="AH16" ca="1">'Input Sheet'!AH172 * IFERROR(INDIRECT('Input Sheet'!$AO172 &amp; "_MitigationPercent"),0)</f>
        <v>0</v>
      </c>
      <c r="AI16" s="4" cm="1">
        <f t="array" aca="1" ref="AI16" ca="1">'Input Sheet'!AI172 * IFERROR(INDIRECT('Input Sheet'!$AO172 &amp; "_MitigationPercent"),0)</f>
        <v>0</v>
      </c>
      <c r="AJ16" s="4" cm="1">
        <f t="array" aca="1" ref="AJ16" ca="1">'Input Sheet'!AJ172 * IFERROR(INDIRECT('Input Sheet'!$AO172 &amp; "_MitigationPercent"),0)</f>
        <v>0</v>
      </c>
      <c r="AK16" s="4" cm="1">
        <f t="array" aca="1" ref="AK16" ca="1">'Input Sheet'!AK172 * IFERROR(INDIRECT('Input Sheet'!$AO172 &amp; "_MitigationPercent"),0)</f>
        <v>0</v>
      </c>
      <c r="AL16" s="4" cm="1">
        <f t="array" aca="1" ref="AL16" ca="1">'Input Sheet'!AL172 * IFERROR(INDIRECT('Input Sheet'!$AO172 &amp; "_MitigationPercent"),0)</f>
        <v>0</v>
      </c>
      <c r="AM16" s="4" cm="1">
        <f t="array" aca="1" ref="AM16" ca="1">'Input Sheet'!AM172 * IFERROR(INDIRECT('Input Sheet'!$AO172 &amp; "_MitigationPercent"),0)</f>
        <v>0</v>
      </c>
    </row>
    <row r="17" spans="2:39" x14ac:dyDescent="0.45">
      <c r="B17" s="34" t="str">
        <f>IF(ISBLANK('Input Sheet'!$B173),"",'Input Sheet'!$B173)</f>
        <v/>
      </c>
      <c r="C17" s="3" t="str">
        <f>IF(ISBLANK('Input Sheet'!$C173),"",'Input Sheet'!$C173)</f>
        <v/>
      </c>
      <c r="D17" s="4" cm="1">
        <f t="array" aca="1" ref="D17" ca="1">'Input Sheet'!D173 * IFERROR(INDIRECT('Input Sheet'!$AO173 &amp; "_MitigationPercent"),0)</f>
        <v>0</v>
      </c>
      <c r="E17" s="4" cm="1">
        <f t="array" aca="1" ref="E17" ca="1">'Input Sheet'!E173 * IFERROR(INDIRECT('Input Sheet'!$AO173 &amp; "_MitigationPercent"),0)</f>
        <v>0</v>
      </c>
      <c r="F17" s="4" cm="1">
        <f t="array" aca="1" ref="F17" ca="1">'Input Sheet'!F173 * IFERROR(INDIRECT('Input Sheet'!$AO173 &amp; "_MitigationPercent"),0)</f>
        <v>0</v>
      </c>
      <c r="G17" s="4" cm="1">
        <f t="array" aca="1" ref="G17" ca="1">'Input Sheet'!G173 * IFERROR(INDIRECT('Input Sheet'!$AO173 &amp; "_MitigationPercent"),0)</f>
        <v>0</v>
      </c>
      <c r="H17" s="4" cm="1">
        <f t="array" aca="1" ref="H17" ca="1">'Input Sheet'!H173 * IFERROR(INDIRECT('Input Sheet'!$AO173 &amp; "_MitigationPercent"),0)</f>
        <v>0</v>
      </c>
      <c r="I17" s="4" cm="1">
        <f t="array" aca="1" ref="I17" ca="1">'Input Sheet'!I173 * IFERROR(INDIRECT('Input Sheet'!$AO173 &amp; "_MitigationPercent"),0)</f>
        <v>0</v>
      </c>
      <c r="J17" s="4" cm="1">
        <f t="array" aca="1" ref="J17" ca="1">'Input Sheet'!J173 * IFERROR(INDIRECT('Input Sheet'!$AO173 &amp; "_MitigationPercent"),0)</f>
        <v>0</v>
      </c>
      <c r="K17" s="4" cm="1">
        <f t="array" aca="1" ref="K17" ca="1">'Input Sheet'!K173 * IFERROR(INDIRECT('Input Sheet'!$AO173 &amp; "_MitigationPercent"),0)</f>
        <v>0</v>
      </c>
      <c r="L17" s="4" cm="1">
        <f t="array" aca="1" ref="L17" ca="1">'Input Sheet'!L173 * IFERROR(INDIRECT('Input Sheet'!$AO173 &amp; "_MitigationPercent"),0)</f>
        <v>0</v>
      </c>
      <c r="M17" s="4" cm="1">
        <f t="array" aca="1" ref="M17" ca="1">'Input Sheet'!M173 * IFERROR(INDIRECT('Input Sheet'!$AO173 &amp; "_MitigationPercent"),0)</f>
        <v>0</v>
      </c>
      <c r="N17" s="4" cm="1">
        <f t="array" aca="1" ref="N17" ca="1">'Input Sheet'!N173 * IFERROR(INDIRECT('Input Sheet'!$AO173 &amp; "_MitigationPercent"),0)</f>
        <v>0</v>
      </c>
      <c r="O17" s="4" cm="1">
        <f t="array" aca="1" ref="O17" ca="1">'Input Sheet'!O173 * IFERROR(INDIRECT('Input Sheet'!$AO173 &amp; "_MitigationPercent"),0)</f>
        <v>0</v>
      </c>
      <c r="P17" s="4" cm="1">
        <f t="array" aca="1" ref="P17" ca="1">'Input Sheet'!P173 * IFERROR(INDIRECT('Input Sheet'!$AO173 &amp; "_MitigationPercent"),0)</f>
        <v>0</v>
      </c>
      <c r="Q17" s="4" cm="1">
        <f t="array" aca="1" ref="Q17" ca="1">'Input Sheet'!Q173 * IFERROR(INDIRECT('Input Sheet'!$AO173 &amp; "_MitigationPercent"),0)</f>
        <v>0</v>
      </c>
      <c r="R17" s="4" cm="1">
        <f t="array" aca="1" ref="R17" ca="1">'Input Sheet'!R173 * IFERROR(INDIRECT('Input Sheet'!$AO173 &amp; "_MitigationPercent"),0)</f>
        <v>0</v>
      </c>
      <c r="S17" s="4" cm="1">
        <f t="array" aca="1" ref="S17" ca="1">'Input Sheet'!S173 * IFERROR(INDIRECT('Input Sheet'!$AO173 &amp; "_MitigationPercent"),0)</f>
        <v>0</v>
      </c>
      <c r="T17" s="4" cm="1">
        <f t="array" aca="1" ref="T17" ca="1">'Input Sheet'!T173 * IFERROR(INDIRECT('Input Sheet'!$AO173 &amp; "_MitigationPercent"),0)</f>
        <v>0</v>
      </c>
      <c r="U17" s="4" cm="1">
        <f t="array" aca="1" ref="U17" ca="1">'Input Sheet'!U173 * IFERROR(INDIRECT('Input Sheet'!$AO173 &amp; "_MitigationPercent"),0)</f>
        <v>0</v>
      </c>
      <c r="V17" s="4" cm="1">
        <f t="array" aca="1" ref="V17" ca="1">'Input Sheet'!V173 * IFERROR(INDIRECT('Input Sheet'!$AO173 &amp; "_MitigationPercent"),0)</f>
        <v>0</v>
      </c>
      <c r="W17" s="4" cm="1">
        <f t="array" aca="1" ref="W17" ca="1">'Input Sheet'!W173 * IFERROR(INDIRECT('Input Sheet'!$AO173 &amp; "_MitigationPercent"),0)</f>
        <v>0</v>
      </c>
      <c r="X17" s="4" cm="1">
        <f t="array" aca="1" ref="X17" ca="1">'Input Sheet'!X173 * IFERROR(INDIRECT('Input Sheet'!$AO173 &amp; "_MitigationPercent"),0)</f>
        <v>0</v>
      </c>
      <c r="Y17" s="4" cm="1">
        <f t="array" aca="1" ref="Y17" ca="1">'Input Sheet'!Y173 * IFERROR(INDIRECT('Input Sheet'!$AO173 &amp; "_MitigationPercent"),0)</f>
        <v>0</v>
      </c>
      <c r="Z17" s="4" cm="1">
        <f t="array" aca="1" ref="Z17" ca="1">'Input Sheet'!Z173 * IFERROR(INDIRECT('Input Sheet'!$AO173 &amp; "_MitigationPercent"),0)</f>
        <v>0</v>
      </c>
      <c r="AA17" s="4" cm="1">
        <f t="array" aca="1" ref="AA17" ca="1">'Input Sheet'!AA173 * IFERROR(INDIRECT('Input Sheet'!$AO173 &amp; "_MitigationPercent"),0)</f>
        <v>0</v>
      </c>
      <c r="AB17" s="4" cm="1">
        <f t="array" aca="1" ref="AB17" ca="1">'Input Sheet'!AB173 * IFERROR(INDIRECT('Input Sheet'!$AO173 &amp; "_MitigationPercent"),0)</f>
        <v>0</v>
      </c>
      <c r="AC17" s="4" cm="1">
        <f t="array" aca="1" ref="AC17" ca="1">'Input Sheet'!AC173 * IFERROR(INDIRECT('Input Sheet'!$AO173 &amp; "_MitigationPercent"),0)</f>
        <v>0</v>
      </c>
      <c r="AD17" s="4" cm="1">
        <f t="array" aca="1" ref="AD17" ca="1">'Input Sheet'!AD173 * IFERROR(INDIRECT('Input Sheet'!$AO173 &amp; "_MitigationPercent"),0)</f>
        <v>0</v>
      </c>
      <c r="AE17" s="4" cm="1">
        <f t="array" aca="1" ref="AE17" ca="1">'Input Sheet'!AE173 * IFERROR(INDIRECT('Input Sheet'!$AO173 &amp; "_MitigationPercent"),0)</f>
        <v>0</v>
      </c>
      <c r="AF17" s="4" cm="1">
        <f t="array" aca="1" ref="AF17" ca="1">'Input Sheet'!AF173 * IFERROR(INDIRECT('Input Sheet'!$AO173 &amp; "_MitigationPercent"),0)</f>
        <v>0</v>
      </c>
      <c r="AG17" s="4" cm="1">
        <f t="array" aca="1" ref="AG17" ca="1">'Input Sheet'!AG173 * IFERROR(INDIRECT('Input Sheet'!$AO173 &amp; "_MitigationPercent"),0)</f>
        <v>0</v>
      </c>
      <c r="AH17" s="4" cm="1">
        <f t="array" aca="1" ref="AH17" ca="1">'Input Sheet'!AH173 * IFERROR(INDIRECT('Input Sheet'!$AO173 &amp; "_MitigationPercent"),0)</f>
        <v>0</v>
      </c>
      <c r="AI17" s="4" cm="1">
        <f t="array" aca="1" ref="AI17" ca="1">'Input Sheet'!AI173 * IFERROR(INDIRECT('Input Sheet'!$AO173 &amp; "_MitigationPercent"),0)</f>
        <v>0</v>
      </c>
      <c r="AJ17" s="4" cm="1">
        <f t="array" aca="1" ref="AJ17" ca="1">'Input Sheet'!AJ173 * IFERROR(INDIRECT('Input Sheet'!$AO173 &amp; "_MitigationPercent"),0)</f>
        <v>0</v>
      </c>
      <c r="AK17" s="4" cm="1">
        <f t="array" aca="1" ref="AK17" ca="1">'Input Sheet'!AK173 * IFERROR(INDIRECT('Input Sheet'!$AO173 &amp; "_MitigationPercent"),0)</f>
        <v>0</v>
      </c>
      <c r="AL17" s="4" cm="1">
        <f t="array" aca="1" ref="AL17" ca="1">'Input Sheet'!AL173 * IFERROR(INDIRECT('Input Sheet'!$AO173 &amp; "_MitigationPercent"),0)</f>
        <v>0</v>
      </c>
      <c r="AM17" s="4" cm="1">
        <f t="array" aca="1" ref="AM17" ca="1">'Input Sheet'!AM173 * IFERROR(INDIRECT('Input Sheet'!$AO173 &amp; "_MitigationPercent"),0)</f>
        <v>0</v>
      </c>
    </row>
    <row r="18" spans="2:39" x14ac:dyDescent="0.45">
      <c r="B18" s="34" t="str">
        <f>IF(ISBLANK('Input Sheet'!$B174),"",'Input Sheet'!$B174)</f>
        <v/>
      </c>
      <c r="C18" s="3" t="str">
        <f>IF(ISBLANK('Input Sheet'!$C174),"",'Input Sheet'!$C174)</f>
        <v/>
      </c>
      <c r="D18" s="4" cm="1">
        <f t="array" aca="1" ref="D18" ca="1">'Input Sheet'!D174 * IFERROR(INDIRECT('Input Sheet'!$AO174 &amp; "_MitigationPercent"),0)</f>
        <v>0</v>
      </c>
      <c r="E18" s="4" cm="1">
        <f t="array" aca="1" ref="E18" ca="1">'Input Sheet'!E174 * IFERROR(INDIRECT('Input Sheet'!$AO174 &amp; "_MitigationPercent"),0)</f>
        <v>0</v>
      </c>
      <c r="F18" s="4" cm="1">
        <f t="array" aca="1" ref="F18" ca="1">'Input Sheet'!F174 * IFERROR(INDIRECT('Input Sheet'!$AO174 &amp; "_MitigationPercent"),0)</f>
        <v>0</v>
      </c>
      <c r="G18" s="4" cm="1">
        <f t="array" aca="1" ref="G18" ca="1">'Input Sheet'!G174 * IFERROR(INDIRECT('Input Sheet'!$AO174 &amp; "_MitigationPercent"),0)</f>
        <v>0</v>
      </c>
      <c r="H18" s="4" cm="1">
        <f t="array" aca="1" ref="H18" ca="1">'Input Sheet'!H174 * IFERROR(INDIRECT('Input Sheet'!$AO174 &amp; "_MitigationPercent"),0)</f>
        <v>0</v>
      </c>
      <c r="I18" s="4" cm="1">
        <f t="array" aca="1" ref="I18" ca="1">'Input Sheet'!I174 * IFERROR(INDIRECT('Input Sheet'!$AO174 &amp; "_MitigationPercent"),0)</f>
        <v>0</v>
      </c>
      <c r="J18" s="4" cm="1">
        <f t="array" aca="1" ref="J18" ca="1">'Input Sheet'!J174 * IFERROR(INDIRECT('Input Sheet'!$AO174 &amp; "_MitigationPercent"),0)</f>
        <v>0</v>
      </c>
      <c r="K18" s="4" cm="1">
        <f t="array" aca="1" ref="K18" ca="1">'Input Sheet'!K174 * IFERROR(INDIRECT('Input Sheet'!$AO174 &amp; "_MitigationPercent"),0)</f>
        <v>0</v>
      </c>
      <c r="L18" s="4" cm="1">
        <f t="array" aca="1" ref="L18" ca="1">'Input Sheet'!L174 * IFERROR(INDIRECT('Input Sheet'!$AO174 &amp; "_MitigationPercent"),0)</f>
        <v>0</v>
      </c>
      <c r="M18" s="4" cm="1">
        <f t="array" aca="1" ref="M18" ca="1">'Input Sheet'!M174 * IFERROR(INDIRECT('Input Sheet'!$AO174 &amp; "_MitigationPercent"),0)</f>
        <v>0</v>
      </c>
      <c r="N18" s="4" cm="1">
        <f t="array" aca="1" ref="N18" ca="1">'Input Sheet'!N174 * IFERROR(INDIRECT('Input Sheet'!$AO174 &amp; "_MitigationPercent"),0)</f>
        <v>0</v>
      </c>
      <c r="O18" s="4" cm="1">
        <f t="array" aca="1" ref="O18" ca="1">'Input Sheet'!O174 * IFERROR(INDIRECT('Input Sheet'!$AO174 &amp; "_MitigationPercent"),0)</f>
        <v>0</v>
      </c>
      <c r="P18" s="4" cm="1">
        <f t="array" aca="1" ref="P18" ca="1">'Input Sheet'!P174 * IFERROR(INDIRECT('Input Sheet'!$AO174 &amp; "_MitigationPercent"),0)</f>
        <v>0</v>
      </c>
      <c r="Q18" s="4" cm="1">
        <f t="array" aca="1" ref="Q18" ca="1">'Input Sheet'!Q174 * IFERROR(INDIRECT('Input Sheet'!$AO174 &amp; "_MitigationPercent"),0)</f>
        <v>0</v>
      </c>
      <c r="R18" s="4" cm="1">
        <f t="array" aca="1" ref="R18" ca="1">'Input Sheet'!R174 * IFERROR(INDIRECT('Input Sheet'!$AO174 &amp; "_MitigationPercent"),0)</f>
        <v>0</v>
      </c>
      <c r="S18" s="4" cm="1">
        <f t="array" aca="1" ref="S18" ca="1">'Input Sheet'!S174 * IFERROR(INDIRECT('Input Sheet'!$AO174 &amp; "_MitigationPercent"),0)</f>
        <v>0</v>
      </c>
      <c r="T18" s="4" cm="1">
        <f t="array" aca="1" ref="T18" ca="1">'Input Sheet'!T174 * IFERROR(INDIRECT('Input Sheet'!$AO174 &amp; "_MitigationPercent"),0)</f>
        <v>0</v>
      </c>
      <c r="U18" s="4" cm="1">
        <f t="array" aca="1" ref="U18" ca="1">'Input Sheet'!U174 * IFERROR(INDIRECT('Input Sheet'!$AO174 &amp; "_MitigationPercent"),0)</f>
        <v>0</v>
      </c>
      <c r="V18" s="4" cm="1">
        <f t="array" aca="1" ref="V18" ca="1">'Input Sheet'!V174 * IFERROR(INDIRECT('Input Sheet'!$AO174 &amp; "_MitigationPercent"),0)</f>
        <v>0</v>
      </c>
      <c r="W18" s="4" cm="1">
        <f t="array" aca="1" ref="W18" ca="1">'Input Sheet'!W174 * IFERROR(INDIRECT('Input Sheet'!$AO174 &amp; "_MitigationPercent"),0)</f>
        <v>0</v>
      </c>
      <c r="X18" s="4" cm="1">
        <f t="array" aca="1" ref="X18" ca="1">'Input Sheet'!X174 * IFERROR(INDIRECT('Input Sheet'!$AO174 &amp; "_MitigationPercent"),0)</f>
        <v>0</v>
      </c>
      <c r="Y18" s="4" cm="1">
        <f t="array" aca="1" ref="Y18" ca="1">'Input Sheet'!Y174 * IFERROR(INDIRECT('Input Sheet'!$AO174 &amp; "_MitigationPercent"),0)</f>
        <v>0</v>
      </c>
      <c r="Z18" s="4" cm="1">
        <f t="array" aca="1" ref="Z18" ca="1">'Input Sheet'!Z174 * IFERROR(INDIRECT('Input Sheet'!$AO174 &amp; "_MitigationPercent"),0)</f>
        <v>0</v>
      </c>
      <c r="AA18" s="4" cm="1">
        <f t="array" aca="1" ref="AA18" ca="1">'Input Sheet'!AA174 * IFERROR(INDIRECT('Input Sheet'!$AO174 &amp; "_MitigationPercent"),0)</f>
        <v>0</v>
      </c>
      <c r="AB18" s="4" cm="1">
        <f t="array" aca="1" ref="AB18" ca="1">'Input Sheet'!AB174 * IFERROR(INDIRECT('Input Sheet'!$AO174 &amp; "_MitigationPercent"),0)</f>
        <v>0</v>
      </c>
      <c r="AC18" s="4" cm="1">
        <f t="array" aca="1" ref="AC18" ca="1">'Input Sheet'!AC174 * IFERROR(INDIRECT('Input Sheet'!$AO174 &amp; "_MitigationPercent"),0)</f>
        <v>0</v>
      </c>
      <c r="AD18" s="4" cm="1">
        <f t="array" aca="1" ref="AD18" ca="1">'Input Sheet'!AD174 * IFERROR(INDIRECT('Input Sheet'!$AO174 &amp; "_MitigationPercent"),0)</f>
        <v>0</v>
      </c>
      <c r="AE18" s="4" cm="1">
        <f t="array" aca="1" ref="AE18" ca="1">'Input Sheet'!AE174 * IFERROR(INDIRECT('Input Sheet'!$AO174 &amp; "_MitigationPercent"),0)</f>
        <v>0</v>
      </c>
      <c r="AF18" s="4" cm="1">
        <f t="array" aca="1" ref="AF18" ca="1">'Input Sheet'!AF174 * IFERROR(INDIRECT('Input Sheet'!$AO174 &amp; "_MitigationPercent"),0)</f>
        <v>0</v>
      </c>
      <c r="AG18" s="4" cm="1">
        <f t="array" aca="1" ref="AG18" ca="1">'Input Sheet'!AG174 * IFERROR(INDIRECT('Input Sheet'!$AO174 &amp; "_MitigationPercent"),0)</f>
        <v>0</v>
      </c>
      <c r="AH18" s="4" cm="1">
        <f t="array" aca="1" ref="AH18" ca="1">'Input Sheet'!AH174 * IFERROR(INDIRECT('Input Sheet'!$AO174 &amp; "_MitigationPercent"),0)</f>
        <v>0</v>
      </c>
      <c r="AI18" s="4" cm="1">
        <f t="array" aca="1" ref="AI18" ca="1">'Input Sheet'!AI174 * IFERROR(INDIRECT('Input Sheet'!$AO174 &amp; "_MitigationPercent"),0)</f>
        <v>0</v>
      </c>
      <c r="AJ18" s="4" cm="1">
        <f t="array" aca="1" ref="AJ18" ca="1">'Input Sheet'!AJ174 * IFERROR(INDIRECT('Input Sheet'!$AO174 &amp; "_MitigationPercent"),0)</f>
        <v>0</v>
      </c>
      <c r="AK18" s="4" cm="1">
        <f t="array" aca="1" ref="AK18" ca="1">'Input Sheet'!AK174 * IFERROR(INDIRECT('Input Sheet'!$AO174 &amp; "_MitigationPercent"),0)</f>
        <v>0</v>
      </c>
      <c r="AL18" s="4" cm="1">
        <f t="array" aca="1" ref="AL18" ca="1">'Input Sheet'!AL174 * IFERROR(INDIRECT('Input Sheet'!$AO174 &amp; "_MitigationPercent"),0)</f>
        <v>0</v>
      </c>
      <c r="AM18" s="4" cm="1">
        <f t="array" aca="1" ref="AM18" ca="1">'Input Sheet'!AM174 * IFERROR(INDIRECT('Input Sheet'!$AO174 &amp; "_MitigationPercent"),0)</f>
        <v>0</v>
      </c>
    </row>
    <row r="19" spans="2:39" x14ac:dyDescent="0.45">
      <c r="B19" s="34" t="str">
        <f>IF(ISBLANK('Input Sheet'!$B175),"",'Input Sheet'!$B175)</f>
        <v/>
      </c>
      <c r="C19" s="3" t="str">
        <f>IF(ISBLANK('Input Sheet'!$C175),"",'Input Sheet'!$C175)</f>
        <v/>
      </c>
      <c r="D19" s="4" cm="1">
        <f t="array" aca="1" ref="D19" ca="1">'Input Sheet'!D175 * IFERROR(INDIRECT('Input Sheet'!$AO175 &amp; "_MitigationPercent"),0)</f>
        <v>0</v>
      </c>
      <c r="E19" s="4" cm="1">
        <f t="array" aca="1" ref="E19" ca="1">'Input Sheet'!E175 * IFERROR(INDIRECT('Input Sheet'!$AO175 &amp; "_MitigationPercent"),0)</f>
        <v>0</v>
      </c>
      <c r="F19" s="4" cm="1">
        <f t="array" aca="1" ref="F19" ca="1">'Input Sheet'!F175 * IFERROR(INDIRECT('Input Sheet'!$AO175 &amp; "_MitigationPercent"),0)</f>
        <v>0</v>
      </c>
      <c r="G19" s="4" cm="1">
        <f t="array" aca="1" ref="G19" ca="1">'Input Sheet'!G175 * IFERROR(INDIRECT('Input Sheet'!$AO175 &amp; "_MitigationPercent"),0)</f>
        <v>0</v>
      </c>
      <c r="H19" s="4" cm="1">
        <f t="array" aca="1" ref="H19" ca="1">'Input Sheet'!H175 * IFERROR(INDIRECT('Input Sheet'!$AO175 &amp; "_MitigationPercent"),0)</f>
        <v>0</v>
      </c>
      <c r="I19" s="4" cm="1">
        <f t="array" aca="1" ref="I19" ca="1">'Input Sheet'!I175 * IFERROR(INDIRECT('Input Sheet'!$AO175 &amp; "_MitigationPercent"),0)</f>
        <v>0</v>
      </c>
      <c r="J19" s="4" cm="1">
        <f t="array" aca="1" ref="J19" ca="1">'Input Sheet'!J175 * IFERROR(INDIRECT('Input Sheet'!$AO175 &amp; "_MitigationPercent"),0)</f>
        <v>0</v>
      </c>
      <c r="K19" s="4" cm="1">
        <f t="array" aca="1" ref="K19" ca="1">'Input Sheet'!K175 * IFERROR(INDIRECT('Input Sheet'!$AO175 &amp; "_MitigationPercent"),0)</f>
        <v>0</v>
      </c>
      <c r="L19" s="4" cm="1">
        <f t="array" aca="1" ref="L19" ca="1">'Input Sheet'!L175 * IFERROR(INDIRECT('Input Sheet'!$AO175 &amp; "_MitigationPercent"),0)</f>
        <v>0</v>
      </c>
      <c r="M19" s="4" cm="1">
        <f t="array" aca="1" ref="M19" ca="1">'Input Sheet'!M175 * IFERROR(INDIRECT('Input Sheet'!$AO175 &amp; "_MitigationPercent"),0)</f>
        <v>0</v>
      </c>
      <c r="N19" s="4" cm="1">
        <f t="array" aca="1" ref="N19" ca="1">'Input Sheet'!N175 * IFERROR(INDIRECT('Input Sheet'!$AO175 &amp; "_MitigationPercent"),0)</f>
        <v>0</v>
      </c>
      <c r="O19" s="4" cm="1">
        <f t="array" aca="1" ref="O19" ca="1">'Input Sheet'!O175 * IFERROR(INDIRECT('Input Sheet'!$AO175 &amp; "_MitigationPercent"),0)</f>
        <v>0</v>
      </c>
      <c r="P19" s="4" cm="1">
        <f t="array" aca="1" ref="P19" ca="1">'Input Sheet'!P175 * IFERROR(INDIRECT('Input Sheet'!$AO175 &amp; "_MitigationPercent"),0)</f>
        <v>0</v>
      </c>
      <c r="Q19" s="4" cm="1">
        <f t="array" aca="1" ref="Q19" ca="1">'Input Sheet'!Q175 * IFERROR(INDIRECT('Input Sheet'!$AO175 &amp; "_MitigationPercent"),0)</f>
        <v>0</v>
      </c>
      <c r="R19" s="4" cm="1">
        <f t="array" aca="1" ref="R19" ca="1">'Input Sheet'!R175 * IFERROR(INDIRECT('Input Sheet'!$AO175 &amp; "_MitigationPercent"),0)</f>
        <v>0</v>
      </c>
      <c r="S19" s="4" cm="1">
        <f t="array" aca="1" ref="S19" ca="1">'Input Sheet'!S175 * IFERROR(INDIRECT('Input Sheet'!$AO175 &amp; "_MitigationPercent"),0)</f>
        <v>0</v>
      </c>
      <c r="T19" s="4" cm="1">
        <f t="array" aca="1" ref="T19" ca="1">'Input Sheet'!T175 * IFERROR(INDIRECT('Input Sheet'!$AO175 &amp; "_MitigationPercent"),0)</f>
        <v>0</v>
      </c>
      <c r="U19" s="4" cm="1">
        <f t="array" aca="1" ref="U19" ca="1">'Input Sheet'!U175 * IFERROR(INDIRECT('Input Sheet'!$AO175 &amp; "_MitigationPercent"),0)</f>
        <v>0</v>
      </c>
      <c r="V19" s="4" cm="1">
        <f t="array" aca="1" ref="V19" ca="1">'Input Sheet'!V175 * IFERROR(INDIRECT('Input Sheet'!$AO175 &amp; "_MitigationPercent"),0)</f>
        <v>0</v>
      </c>
      <c r="W19" s="4" cm="1">
        <f t="array" aca="1" ref="W19" ca="1">'Input Sheet'!W175 * IFERROR(INDIRECT('Input Sheet'!$AO175 &amp; "_MitigationPercent"),0)</f>
        <v>0</v>
      </c>
      <c r="X19" s="4" cm="1">
        <f t="array" aca="1" ref="X19" ca="1">'Input Sheet'!X175 * IFERROR(INDIRECT('Input Sheet'!$AO175 &amp; "_MitigationPercent"),0)</f>
        <v>0</v>
      </c>
      <c r="Y19" s="4" cm="1">
        <f t="array" aca="1" ref="Y19" ca="1">'Input Sheet'!Y175 * IFERROR(INDIRECT('Input Sheet'!$AO175 &amp; "_MitigationPercent"),0)</f>
        <v>0</v>
      </c>
      <c r="Z19" s="4" cm="1">
        <f t="array" aca="1" ref="Z19" ca="1">'Input Sheet'!Z175 * IFERROR(INDIRECT('Input Sheet'!$AO175 &amp; "_MitigationPercent"),0)</f>
        <v>0</v>
      </c>
      <c r="AA19" s="4" cm="1">
        <f t="array" aca="1" ref="AA19" ca="1">'Input Sheet'!AA175 * IFERROR(INDIRECT('Input Sheet'!$AO175 &amp; "_MitigationPercent"),0)</f>
        <v>0</v>
      </c>
      <c r="AB19" s="4" cm="1">
        <f t="array" aca="1" ref="AB19" ca="1">'Input Sheet'!AB175 * IFERROR(INDIRECT('Input Sheet'!$AO175 &amp; "_MitigationPercent"),0)</f>
        <v>0</v>
      </c>
      <c r="AC19" s="4" cm="1">
        <f t="array" aca="1" ref="AC19" ca="1">'Input Sheet'!AC175 * IFERROR(INDIRECT('Input Sheet'!$AO175 &amp; "_MitigationPercent"),0)</f>
        <v>0</v>
      </c>
      <c r="AD19" s="4" cm="1">
        <f t="array" aca="1" ref="AD19" ca="1">'Input Sheet'!AD175 * IFERROR(INDIRECT('Input Sheet'!$AO175 &amp; "_MitigationPercent"),0)</f>
        <v>0</v>
      </c>
      <c r="AE19" s="4" cm="1">
        <f t="array" aca="1" ref="AE19" ca="1">'Input Sheet'!AE175 * IFERROR(INDIRECT('Input Sheet'!$AO175 &amp; "_MitigationPercent"),0)</f>
        <v>0</v>
      </c>
      <c r="AF19" s="4" cm="1">
        <f t="array" aca="1" ref="AF19" ca="1">'Input Sheet'!AF175 * IFERROR(INDIRECT('Input Sheet'!$AO175 &amp; "_MitigationPercent"),0)</f>
        <v>0</v>
      </c>
      <c r="AG19" s="4" cm="1">
        <f t="array" aca="1" ref="AG19" ca="1">'Input Sheet'!AG175 * IFERROR(INDIRECT('Input Sheet'!$AO175 &amp; "_MitigationPercent"),0)</f>
        <v>0</v>
      </c>
      <c r="AH19" s="4" cm="1">
        <f t="array" aca="1" ref="AH19" ca="1">'Input Sheet'!AH175 * IFERROR(INDIRECT('Input Sheet'!$AO175 &amp; "_MitigationPercent"),0)</f>
        <v>0</v>
      </c>
      <c r="AI19" s="4" cm="1">
        <f t="array" aca="1" ref="AI19" ca="1">'Input Sheet'!AI175 * IFERROR(INDIRECT('Input Sheet'!$AO175 &amp; "_MitigationPercent"),0)</f>
        <v>0</v>
      </c>
      <c r="AJ19" s="4" cm="1">
        <f t="array" aca="1" ref="AJ19" ca="1">'Input Sheet'!AJ175 * IFERROR(INDIRECT('Input Sheet'!$AO175 &amp; "_MitigationPercent"),0)</f>
        <v>0</v>
      </c>
      <c r="AK19" s="4" cm="1">
        <f t="array" aca="1" ref="AK19" ca="1">'Input Sheet'!AK175 * IFERROR(INDIRECT('Input Sheet'!$AO175 &amp; "_MitigationPercent"),0)</f>
        <v>0</v>
      </c>
      <c r="AL19" s="4" cm="1">
        <f t="array" aca="1" ref="AL19" ca="1">'Input Sheet'!AL175 * IFERROR(INDIRECT('Input Sheet'!$AO175 &amp; "_MitigationPercent"),0)</f>
        <v>0</v>
      </c>
      <c r="AM19" s="4" cm="1">
        <f t="array" aca="1" ref="AM19" ca="1">'Input Sheet'!AM175 * IFERROR(INDIRECT('Input Sheet'!$AO175 &amp; "_MitigationPercent"),0)</f>
        <v>0</v>
      </c>
    </row>
    <row r="20" spans="2:39" x14ac:dyDescent="0.45">
      <c r="B20" s="34" t="str">
        <f>IF(ISBLANK('Input Sheet'!$B176),"",'Input Sheet'!$B176)</f>
        <v/>
      </c>
      <c r="C20" s="3" t="str">
        <f>IF(ISBLANK('Input Sheet'!$C176),"",'Input Sheet'!$C176)</f>
        <v/>
      </c>
      <c r="D20" s="4" cm="1">
        <f t="array" aca="1" ref="D20" ca="1">'Input Sheet'!D176 * IFERROR(INDIRECT('Input Sheet'!$AO176 &amp; "_MitigationPercent"),0)</f>
        <v>0</v>
      </c>
      <c r="E20" s="4" cm="1">
        <f t="array" aca="1" ref="E20" ca="1">'Input Sheet'!E176 * IFERROR(INDIRECT('Input Sheet'!$AO176 &amp; "_MitigationPercent"),0)</f>
        <v>0</v>
      </c>
      <c r="F20" s="4" cm="1">
        <f t="array" aca="1" ref="F20" ca="1">'Input Sheet'!F176 * IFERROR(INDIRECT('Input Sheet'!$AO176 &amp; "_MitigationPercent"),0)</f>
        <v>0</v>
      </c>
      <c r="G20" s="4" cm="1">
        <f t="array" aca="1" ref="G20" ca="1">'Input Sheet'!G176 * IFERROR(INDIRECT('Input Sheet'!$AO176 &amp; "_MitigationPercent"),0)</f>
        <v>0</v>
      </c>
      <c r="H20" s="4" cm="1">
        <f t="array" aca="1" ref="H20" ca="1">'Input Sheet'!H176 * IFERROR(INDIRECT('Input Sheet'!$AO176 &amp; "_MitigationPercent"),0)</f>
        <v>0</v>
      </c>
      <c r="I20" s="4" cm="1">
        <f t="array" aca="1" ref="I20" ca="1">'Input Sheet'!I176 * IFERROR(INDIRECT('Input Sheet'!$AO176 &amp; "_MitigationPercent"),0)</f>
        <v>0</v>
      </c>
      <c r="J20" s="4" cm="1">
        <f t="array" aca="1" ref="J20" ca="1">'Input Sheet'!J176 * IFERROR(INDIRECT('Input Sheet'!$AO176 &amp; "_MitigationPercent"),0)</f>
        <v>0</v>
      </c>
      <c r="K20" s="4" cm="1">
        <f t="array" aca="1" ref="K20" ca="1">'Input Sheet'!K176 * IFERROR(INDIRECT('Input Sheet'!$AO176 &amp; "_MitigationPercent"),0)</f>
        <v>0</v>
      </c>
      <c r="L20" s="4" cm="1">
        <f t="array" aca="1" ref="L20" ca="1">'Input Sheet'!L176 * IFERROR(INDIRECT('Input Sheet'!$AO176 &amp; "_MitigationPercent"),0)</f>
        <v>0</v>
      </c>
      <c r="M20" s="4" cm="1">
        <f t="array" aca="1" ref="M20" ca="1">'Input Sheet'!M176 * IFERROR(INDIRECT('Input Sheet'!$AO176 &amp; "_MitigationPercent"),0)</f>
        <v>0</v>
      </c>
      <c r="N20" s="4" cm="1">
        <f t="array" aca="1" ref="N20" ca="1">'Input Sheet'!N176 * IFERROR(INDIRECT('Input Sheet'!$AO176 &amp; "_MitigationPercent"),0)</f>
        <v>0</v>
      </c>
      <c r="O20" s="4" cm="1">
        <f t="array" aca="1" ref="O20" ca="1">'Input Sheet'!O176 * IFERROR(INDIRECT('Input Sheet'!$AO176 &amp; "_MitigationPercent"),0)</f>
        <v>0</v>
      </c>
      <c r="P20" s="4" cm="1">
        <f t="array" aca="1" ref="P20" ca="1">'Input Sheet'!P176 * IFERROR(INDIRECT('Input Sheet'!$AO176 &amp; "_MitigationPercent"),0)</f>
        <v>0</v>
      </c>
      <c r="Q20" s="4" cm="1">
        <f t="array" aca="1" ref="Q20" ca="1">'Input Sheet'!Q176 * IFERROR(INDIRECT('Input Sheet'!$AO176 &amp; "_MitigationPercent"),0)</f>
        <v>0</v>
      </c>
      <c r="R20" s="4" cm="1">
        <f t="array" aca="1" ref="R20" ca="1">'Input Sheet'!R176 * IFERROR(INDIRECT('Input Sheet'!$AO176 &amp; "_MitigationPercent"),0)</f>
        <v>0</v>
      </c>
      <c r="S20" s="4" cm="1">
        <f t="array" aca="1" ref="S20" ca="1">'Input Sheet'!S176 * IFERROR(INDIRECT('Input Sheet'!$AO176 &amp; "_MitigationPercent"),0)</f>
        <v>0</v>
      </c>
      <c r="T20" s="4" cm="1">
        <f t="array" aca="1" ref="T20" ca="1">'Input Sheet'!T176 * IFERROR(INDIRECT('Input Sheet'!$AO176 &amp; "_MitigationPercent"),0)</f>
        <v>0</v>
      </c>
      <c r="U20" s="4" cm="1">
        <f t="array" aca="1" ref="U20" ca="1">'Input Sheet'!U176 * IFERROR(INDIRECT('Input Sheet'!$AO176 &amp; "_MitigationPercent"),0)</f>
        <v>0</v>
      </c>
      <c r="V20" s="4" cm="1">
        <f t="array" aca="1" ref="V20" ca="1">'Input Sheet'!V176 * IFERROR(INDIRECT('Input Sheet'!$AO176 &amp; "_MitigationPercent"),0)</f>
        <v>0</v>
      </c>
      <c r="W20" s="4" cm="1">
        <f t="array" aca="1" ref="W20" ca="1">'Input Sheet'!W176 * IFERROR(INDIRECT('Input Sheet'!$AO176 &amp; "_MitigationPercent"),0)</f>
        <v>0</v>
      </c>
      <c r="X20" s="4" cm="1">
        <f t="array" aca="1" ref="X20" ca="1">'Input Sheet'!X176 * IFERROR(INDIRECT('Input Sheet'!$AO176 &amp; "_MitigationPercent"),0)</f>
        <v>0</v>
      </c>
      <c r="Y20" s="4" cm="1">
        <f t="array" aca="1" ref="Y20" ca="1">'Input Sheet'!Y176 * IFERROR(INDIRECT('Input Sheet'!$AO176 &amp; "_MitigationPercent"),0)</f>
        <v>0</v>
      </c>
      <c r="Z20" s="4" cm="1">
        <f t="array" aca="1" ref="Z20" ca="1">'Input Sheet'!Z176 * IFERROR(INDIRECT('Input Sheet'!$AO176 &amp; "_MitigationPercent"),0)</f>
        <v>0</v>
      </c>
      <c r="AA20" s="4" cm="1">
        <f t="array" aca="1" ref="AA20" ca="1">'Input Sheet'!AA176 * IFERROR(INDIRECT('Input Sheet'!$AO176 &amp; "_MitigationPercent"),0)</f>
        <v>0</v>
      </c>
      <c r="AB20" s="4" cm="1">
        <f t="array" aca="1" ref="AB20" ca="1">'Input Sheet'!AB176 * IFERROR(INDIRECT('Input Sheet'!$AO176 &amp; "_MitigationPercent"),0)</f>
        <v>0</v>
      </c>
      <c r="AC20" s="4" cm="1">
        <f t="array" aca="1" ref="AC20" ca="1">'Input Sheet'!AC176 * IFERROR(INDIRECT('Input Sheet'!$AO176 &amp; "_MitigationPercent"),0)</f>
        <v>0</v>
      </c>
      <c r="AD20" s="4" cm="1">
        <f t="array" aca="1" ref="AD20" ca="1">'Input Sheet'!AD176 * IFERROR(INDIRECT('Input Sheet'!$AO176 &amp; "_MitigationPercent"),0)</f>
        <v>0</v>
      </c>
      <c r="AE20" s="4" cm="1">
        <f t="array" aca="1" ref="AE20" ca="1">'Input Sheet'!AE176 * IFERROR(INDIRECT('Input Sheet'!$AO176 &amp; "_MitigationPercent"),0)</f>
        <v>0</v>
      </c>
      <c r="AF20" s="4" cm="1">
        <f t="array" aca="1" ref="AF20" ca="1">'Input Sheet'!AF176 * IFERROR(INDIRECT('Input Sheet'!$AO176 &amp; "_MitigationPercent"),0)</f>
        <v>0</v>
      </c>
      <c r="AG20" s="4" cm="1">
        <f t="array" aca="1" ref="AG20" ca="1">'Input Sheet'!AG176 * IFERROR(INDIRECT('Input Sheet'!$AO176 &amp; "_MitigationPercent"),0)</f>
        <v>0</v>
      </c>
      <c r="AH20" s="4" cm="1">
        <f t="array" aca="1" ref="AH20" ca="1">'Input Sheet'!AH176 * IFERROR(INDIRECT('Input Sheet'!$AO176 &amp; "_MitigationPercent"),0)</f>
        <v>0</v>
      </c>
      <c r="AI20" s="4" cm="1">
        <f t="array" aca="1" ref="AI20" ca="1">'Input Sheet'!AI176 * IFERROR(INDIRECT('Input Sheet'!$AO176 &amp; "_MitigationPercent"),0)</f>
        <v>0</v>
      </c>
      <c r="AJ20" s="4" cm="1">
        <f t="array" aca="1" ref="AJ20" ca="1">'Input Sheet'!AJ176 * IFERROR(INDIRECT('Input Sheet'!$AO176 &amp; "_MitigationPercent"),0)</f>
        <v>0</v>
      </c>
      <c r="AK20" s="4" cm="1">
        <f t="array" aca="1" ref="AK20" ca="1">'Input Sheet'!AK176 * IFERROR(INDIRECT('Input Sheet'!$AO176 &amp; "_MitigationPercent"),0)</f>
        <v>0</v>
      </c>
      <c r="AL20" s="4" cm="1">
        <f t="array" aca="1" ref="AL20" ca="1">'Input Sheet'!AL176 * IFERROR(INDIRECT('Input Sheet'!$AO176 &amp; "_MitigationPercent"),0)</f>
        <v>0</v>
      </c>
      <c r="AM20" s="4" cm="1">
        <f t="array" aca="1" ref="AM20" ca="1">'Input Sheet'!AM176 * IFERROR(INDIRECT('Input Sheet'!$AO176 &amp; "_MitigationPercent"),0)</f>
        <v>0</v>
      </c>
    </row>
    <row r="21" spans="2:39" x14ac:dyDescent="0.45">
      <c r="B21" s="34" t="str">
        <f>IF(ISBLANK('Input Sheet'!$B177),"",'Input Sheet'!$B177)</f>
        <v/>
      </c>
      <c r="C21" s="3" t="str">
        <f>IF(ISBLANK('Input Sheet'!$C177),"",'Input Sheet'!$C177)</f>
        <v/>
      </c>
      <c r="D21" s="4" cm="1">
        <f t="array" aca="1" ref="D21" ca="1">'Input Sheet'!D177 * IFERROR(INDIRECT('Input Sheet'!$AO177 &amp; "_MitigationPercent"),0)</f>
        <v>0</v>
      </c>
      <c r="E21" s="4" cm="1">
        <f t="array" aca="1" ref="E21" ca="1">'Input Sheet'!E177 * IFERROR(INDIRECT('Input Sheet'!$AO177 &amp; "_MitigationPercent"),0)</f>
        <v>0</v>
      </c>
      <c r="F21" s="4" cm="1">
        <f t="array" aca="1" ref="F21" ca="1">'Input Sheet'!F177 * IFERROR(INDIRECT('Input Sheet'!$AO177 &amp; "_MitigationPercent"),0)</f>
        <v>0</v>
      </c>
      <c r="G21" s="4" cm="1">
        <f t="array" aca="1" ref="G21" ca="1">'Input Sheet'!G177 * IFERROR(INDIRECT('Input Sheet'!$AO177 &amp; "_MitigationPercent"),0)</f>
        <v>0</v>
      </c>
      <c r="H21" s="4" cm="1">
        <f t="array" aca="1" ref="H21" ca="1">'Input Sheet'!H177 * IFERROR(INDIRECT('Input Sheet'!$AO177 &amp; "_MitigationPercent"),0)</f>
        <v>0</v>
      </c>
      <c r="I21" s="4" cm="1">
        <f t="array" aca="1" ref="I21" ca="1">'Input Sheet'!I177 * IFERROR(INDIRECT('Input Sheet'!$AO177 &amp; "_MitigationPercent"),0)</f>
        <v>0</v>
      </c>
      <c r="J21" s="4" cm="1">
        <f t="array" aca="1" ref="J21" ca="1">'Input Sheet'!J177 * IFERROR(INDIRECT('Input Sheet'!$AO177 &amp; "_MitigationPercent"),0)</f>
        <v>0</v>
      </c>
      <c r="K21" s="4" cm="1">
        <f t="array" aca="1" ref="K21" ca="1">'Input Sheet'!K177 * IFERROR(INDIRECT('Input Sheet'!$AO177 &amp; "_MitigationPercent"),0)</f>
        <v>0</v>
      </c>
      <c r="L21" s="4" cm="1">
        <f t="array" aca="1" ref="L21" ca="1">'Input Sheet'!L177 * IFERROR(INDIRECT('Input Sheet'!$AO177 &amp; "_MitigationPercent"),0)</f>
        <v>0</v>
      </c>
      <c r="M21" s="4" cm="1">
        <f t="array" aca="1" ref="M21" ca="1">'Input Sheet'!M177 * IFERROR(INDIRECT('Input Sheet'!$AO177 &amp; "_MitigationPercent"),0)</f>
        <v>0</v>
      </c>
      <c r="N21" s="4" cm="1">
        <f t="array" aca="1" ref="N21" ca="1">'Input Sheet'!N177 * IFERROR(INDIRECT('Input Sheet'!$AO177 &amp; "_MitigationPercent"),0)</f>
        <v>0</v>
      </c>
      <c r="O21" s="4" cm="1">
        <f t="array" aca="1" ref="O21" ca="1">'Input Sheet'!O177 * IFERROR(INDIRECT('Input Sheet'!$AO177 &amp; "_MitigationPercent"),0)</f>
        <v>0</v>
      </c>
      <c r="P21" s="4" cm="1">
        <f t="array" aca="1" ref="P21" ca="1">'Input Sheet'!P177 * IFERROR(INDIRECT('Input Sheet'!$AO177 &amp; "_MitigationPercent"),0)</f>
        <v>0</v>
      </c>
      <c r="Q21" s="4" cm="1">
        <f t="array" aca="1" ref="Q21" ca="1">'Input Sheet'!Q177 * IFERROR(INDIRECT('Input Sheet'!$AO177 &amp; "_MitigationPercent"),0)</f>
        <v>0</v>
      </c>
      <c r="R21" s="4" cm="1">
        <f t="array" aca="1" ref="R21" ca="1">'Input Sheet'!R177 * IFERROR(INDIRECT('Input Sheet'!$AO177 &amp; "_MitigationPercent"),0)</f>
        <v>0</v>
      </c>
      <c r="S21" s="4" cm="1">
        <f t="array" aca="1" ref="S21" ca="1">'Input Sheet'!S177 * IFERROR(INDIRECT('Input Sheet'!$AO177 &amp; "_MitigationPercent"),0)</f>
        <v>0</v>
      </c>
      <c r="T21" s="4" cm="1">
        <f t="array" aca="1" ref="T21" ca="1">'Input Sheet'!T177 * IFERROR(INDIRECT('Input Sheet'!$AO177 &amp; "_MitigationPercent"),0)</f>
        <v>0</v>
      </c>
      <c r="U21" s="4" cm="1">
        <f t="array" aca="1" ref="U21" ca="1">'Input Sheet'!U177 * IFERROR(INDIRECT('Input Sheet'!$AO177 &amp; "_MitigationPercent"),0)</f>
        <v>0</v>
      </c>
      <c r="V21" s="4" cm="1">
        <f t="array" aca="1" ref="V21" ca="1">'Input Sheet'!V177 * IFERROR(INDIRECT('Input Sheet'!$AO177 &amp; "_MitigationPercent"),0)</f>
        <v>0</v>
      </c>
      <c r="W21" s="4" cm="1">
        <f t="array" aca="1" ref="W21" ca="1">'Input Sheet'!W177 * IFERROR(INDIRECT('Input Sheet'!$AO177 &amp; "_MitigationPercent"),0)</f>
        <v>0</v>
      </c>
      <c r="X21" s="4" cm="1">
        <f t="array" aca="1" ref="X21" ca="1">'Input Sheet'!X177 * IFERROR(INDIRECT('Input Sheet'!$AO177 &amp; "_MitigationPercent"),0)</f>
        <v>0</v>
      </c>
      <c r="Y21" s="4" cm="1">
        <f t="array" aca="1" ref="Y21" ca="1">'Input Sheet'!Y177 * IFERROR(INDIRECT('Input Sheet'!$AO177 &amp; "_MitigationPercent"),0)</f>
        <v>0</v>
      </c>
      <c r="Z21" s="4" cm="1">
        <f t="array" aca="1" ref="Z21" ca="1">'Input Sheet'!Z177 * IFERROR(INDIRECT('Input Sheet'!$AO177 &amp; "_MitigationPercent"),0)</f>
        <v>0</v>
      </c>
      <c r="AA21" s="4" cm="1">
        <f t="array" aca="1" ref="AA21" ca="1">'Input Sheet'!AA177 * IFERROR(INDIRECT('Input Sheet'!$AO177 &amp; "_MitigationPercent"),0)</f>
        <v>0</v>
      </c>
      <c r="AB21" s="4" cm="1">
        <f t="array" aca="1" ref="AB21" ca="1">'Input Sheet'!AB177 * IFERROR(INDIRECT('Input Sheet'!$AO177 &amp; "_MitigationPercent"),0)</f>
        <v>0</v>
      </c>
      <c r="AC21" s="4" cm="1">
        <f t="array" aca="1" ref="AC21" ca="1">'Input Sheet'!AC177 * IFERROR(INDIRECT('Input Sheet'!$AO177 &amp; "_MitigationPercent"),0)</f>
        <v>0</v>
      </c>
      <c r="AD21" s="4" cm="1">
        <f t="array" aca="1" ref="AD21" ca="1">'Input Sheet'!AD177 * IFERROR(INDIRECT('Input Sheet'!$AO177 &amp; "_MitigationPercent"),0)</f>
        <v>0</v>
      </c>
      <c r="AE21" s="4" cm="1">
        <f t="array" aca="1" ref="AE21" ca="1">'Input Sheet'!AE177 * IFERROR(INDIRECT('Input Sheet'!$AO177 &amp; "_MitigationPercent"),0)</f>
        <v>0</v>
      </c>
      <c r="AF21" s="4" cm="1">
        <f t="array" aca="1" ref="AF21" ca="1">'Input Sheet'!AF177 * IFERROR(INDIRECT('Input Sheet'!$AO177 &amp; "_MitigationPercent"),0)</f>
        <v>0</v>
      </c>
      <c r="AG21" s="4" cm="1">
        <f t="array" aca="1" ref="AG21" ca="1">'Input Sheet'!AG177 * IFERROR(INDIRECT('Input Sheet'!$AO177 &amp; "_MitigationPercent"),0)</f>
        <v>0</v>
      </c>
      <c r="AH21" s="4" cm="1">
        <f t="array" aca="1" ref="AH21" ca="1">'Input Sheet'!AH177 * IFERROR(INDIRECT('Input Sheet'!$AO177 &amp; "_MitigationPercent"),0)</f>
        <v>0</v>
      </c>
      <c r="AI21" s="4" cm="1">
        <f t="array" aca="1" ref="AI21" ca="1">'Input Sheet'!AI177 * IFERROR(INDIRECT('Input Sheet'!$AO177 &amp; "_MitigationPercent"),0)</f>
        <v>0</v>
      </c>
      <c r="AJ21" s="4" cm="1">
        <f t="array" aca="1" ref="AJ21" ca="1">'Input Sheet'!AJ177 * IFERROR(INDIRECT('Input Sheet'!$AO177 &amp; "_MitigationPercent"),0)</f>
        <v>0</v>
      </c>
      <c r="AK21" s="4" cm="1">
        <f t="array" aca="1" ref="AK21" ca="1">'Input Sheet'!AK177 * IFERROR(INDIRECT('Input Sheet'!$AO177 &amp; "_MitigationPercent"),0)</f>
        <v>0</v>
      </c>
      <c r="AL21" s="4" cm="1">
        <f t="array" aca="1" ref="AL21" ca="1">'Input Sheet'!AL177 * IFERROR(INDIRECT('Input Sheet'!$AO177 &amp; "_MitigationPercent"),0)</f>
        <v>0</v>
      </c>
      <c r="AM21" s="4" cm="1">
        <f t="array" aca="1" ref="AM21" ca="1">'Input Sheet'!AM177 * IFERROR(INDIRECT('Input Sheet'!$AO177 &amp; "_MitigationPercent"),0)</f>
        <v>0</v>
      </c>
    </row>
    <row r="22" spans="2:39" x14ac:dyDescent="0.45">
      <c r="B22" s="34" t="str">
        <f>IF(ISBLANK('Input Sheet'!$B178),"",'Input Sheet'!$B178)</f>
        <v/>
      </c>
      <c r="C22" s="3" t="str">
        <f>IF(ISBLANK('Input Sheet'!$C178),"",'Input Sheet'!$C178)</f>
        <v/>
      </c>
      <c r="D22" s="4" cm="1">
        <f t="array" aca="1" ref="D22" ca="1">'Input Sheet'!D178 * IFERROR(INDIRECT('Input Sheet'!$AO178 &amp; "_MitigationPercent"),0)</f>
        <v>0</v>
      </c>
      <c r="E22" s="4" cm="1">
        <f t="array" aca="1" ref="E22" ca="1">'Input Sheet'!E178 * IFERROR(INDIRECT('Input Sheet'!$AO178 &amp; "_MitigationPercent"),0)</f>
        <v>0</v>
      </c>
      <c r="F22" s="4" cm="1">
        <f t="array" aca="1" ref="F22" ca="1">'Input Sheet'!F178 * IFERROR(INDIRECT('Input Sheet'!$AO178 &amp; "_MitigationPercent"),0)</f>
        <v>0</v>
      </c>
      <c r="G22" s="4" cm="1">
        <f t="array" aca="1" ref="G22" ca="1">'Input Sheet'!G178 * IFERROR(INDIRECT('Input Sheet'!$AO178 &amp; "_MitigationPercent"),0)</f>
        <v>0</v>
      </c>
      <c r="H22" s="4" cm="1">
        <f t="array" aca="1" ref="H22" ca="1">'Input Sheet'!H178 * IFERROR(INDIRECT('Input Sheet'!$AO178 &amp; "_MitigationPercent"),0)</f>
        <v>0</v>
      </c>
      <c r="I22" s="4" cm="1">
        <f t="array" aca="1" ref="I22" ca="1">'Input Sheet'!I178 * IFERROR(INDIRECT('Input Sheet'!$AO178 &amp; "_MitigationPercent"),0)</f>
        <v>0</v>
      </c>
      <c r="J22" s="4" cm="1">
        <f t="array" aca="1" ref="J22" ca="1">'Input Sheet'!J178 * IFERROR(INDIRECT('Input Sheet'!$AO178 &amp; "_MitigationPercent"),0)</f>
        <v>0</v>
      </c>
      <c r="K22" s="4" cm="1">
        <f t="array" aca="1" ref="K22" ca="1">'Input Sheet'!K178 * IFERROR(INDIRECT('Input Sheet'!$AO178 &amp; "_MitigationPercent"),0)</f>
        <v>0</v>
      </c>
      <c r="L22" s="4" cm="1">
        <f t="array" aca="1" ref="L22" ca="1">'Input Sheet'!L178 * IFERROR(INDIRECT('Input Sheet'!$AO178 &amp; "_MitigationPercent"),0)</f>
        <v>0</v>
      </c>
      <c r="M22" s="4" cm="1">
        <f t="array" aca="1" ref="M22" ca="1">'Input Sheet'!M178 * IFERROR(INDIRECT('Input Sheet'!$AO178 &amp; "_MitigationPercent"),0)</f>
        <v>0</v>
      </c>
      <c r="N22" s="4" cm="1">
        <f t="array" aca="1" ref="N22" ca="1">'Input Sheet'!N178 * IFERROR(INDIRECT('Input Sheet'!$AO178 &amp; "_MitigationPercent"),0)</f>
        <v>0</v>
      </c>
      <c r="O22" s="4" cm="1">
        <f t="array" aca="1" ref="O22" ca="1">'Input Sheet'!O178 * IFERROR(INDIRECT('Input Sheet'!$AO178 &amp; "_MitigationPercent"),0)</f>
        <v>0</v>
      </c>
      <c r="P22" s="4" cm="1">
        <f t="array" aca="1" ref="P22" ca="1">'Input Sheet'!P178 * IFERROR(INDIRECT('Input Sheet'!$AO178 &amp; "_MitigationPercent"),0)</f>
        <v>0</v>
      </c>
      <c r="Q22" s="4" cm="1">
        <f t="array" aca="1" ref="Q22" ca="1">'Input Sheet'!Q178 * IFERROR(INDIRECT('Input Sheet'!$AO178 &amp; "_MitigationPercent"),0)</f>
        <v>0</v>
      </c>
      <c r="R22" s="4" cm="1">
        <f t="array" aca="1" ref="R22" ca="1">'Input Sheet'!R178 * IFERROR(INDIRECT('Input Sheet'!$AO178 &amp; "_MitigationPercent"),0)</f>
        <v>0</v>
      </c>
      <c r="S22" s="4" cm="1">
        <f t="array" aca="1" ref="S22" ca="1">'Input Sheet'!S178 * IFERROR(INDIRECT('Input Sheet'!$AO178 &amp; "_MitigationPercent"),0)</f>
        <v>0</v>
      </c>
      <c r="T22" s="4" cm="1">
        <f t="array" aca="1" ref="T22" ca="1">'Input Sheet'!T178 * IFERROR(INDIRECT('Input Sheet'!$AO178 &amp; "_MitigationPercent"),0)</f>
        <v>0</v>
      </c>
      <c r="U22" s="4" cm="1">
        <f t="array" aca="1" ref="U22" ca="1">'Input Sheet'!U178 * IFERROR(INDIRECT('Input Sheet'!$AO178 &amp; "_MitigationPercent"),0)</f>
        <v>0</v>
      </c>
      <c r="V22" s="4" cm="1">
        <f t="array" aca="1" ref="V22" ca="1">'Input Sheet'!V178 * IFERROR(INDIRECT('Input Sheet'!$AO178 &amp; "_MitigationPercent"),0)</f>
        <v>0</v>
      </c>
      <c r="W22" s="4" cm="1">
        <f t="array" aca="1" ref="W22" ca="1">'Input Sheet'!W178 * IFERROR(INDIRECT('Input Sheet'!$AO178 &amp; "_MitigationPercent"),0)</f>
        <v>0</v>
      </c>
      <c r="X22" s="4" cm="1">
        <f t="array" aca="1" ref="X22" ca="1">'Input Sheet'!X178 * IFERROR(INDIRECT('Input Sheet'!$AO178 &amp; "_MitigationPercent"),0)</f>
        <v>0</v>
      </c>
      <c r="Y22" s="4" cm="1">
        <f t="array" aca="1" ref="Y22" ca="1">'Input Sheet'!Y178 * IFERROR(INDIRECT('Input Sheet'!$AO178 &amp; "_MitigationPercent"),0)</f>
        <v>0</v>
      </c>
      <c r="Z22" s="4" cm="1">
        <f t="array" aca="1" ref="Z22" ca="1">'Input Sheet'!Z178 * IFERROR(INDIRECT('Input Sheet'!$AO178 &amp; "_MitigationPercent"),0)</f>
        <v>0</v>
      </c>
      <c r="AA22" s="4" cm="1">
        <f t="array" aca="1" ref="AA22" ca="1">'Input Sheet'!AA178 * IFERROR(INDIRECT('Input Sheet'!$AO178 &amp; "_MitigationPercent"),0)</f>
        <v>0</v>
      </c>
      <c r="AB22" s="4" cm="1">
        <f t="array" aca="1" ref="AB22" ca="1">'Input Sheet'!AB178 * IFERROR(INDIRECT('Input Sheet'!$AO178 &amp; "_MitigationPercent"),0)</f>
        <v>0</v>
      </c>
      <c r="AC22" s="4" cm="1">
        <f t="array" aca="1" ref="AC22" ca="1">'Input Sheet'!AC178 * IFERROR(INDIRECT('Input Sheet'!$AO178 &amp; "_MitigationPercent"),0)</f>
        <v>0</v>
      </c>
      <c r="AD22" s="4" cm="1">
        <f t="array" aca="1" ref="AD22" ca="1">'Input Sheet'!AD178 * IFERROR(INDIRECT('Input Sheet'!$AO178 &amp; "_MitigationPercent"),0)</f>
        <v>0</v>
      </c>
      <c r="AE22" s="4" cm="1">
        <f t="array" aca="1" ref="AE22" ca="1">'Input Sheet'!AE178 * IFERROR(INDIRECT('Input Sheet'!$AO178 &amp; "_MitigationPercent"),0)</f>
        <v>0</v>
      </c>
      <c r="AF22" s="4" cm="1">
        <f t="array" aca="1" ref="AF22" ca="1">'Input Sheet'!AF178 * IFERROR(INDIRECT('Input Sheet'!$AO178 &amp; "_MitigationPercent"),0)</f>
        <v>0</v>
      </c>
      <c r="AG22" s="4" cm="1">
        <f t="array" aca="1" ref="AG22" ca="1">'Input Sheet'!AG178 * IFERROR(INDIRECT('Input Sheet'!$AO178 &amp; "_MitigationPercent"),0)</f>
        <v>0</v>
      </c>
      <c r="AH22" s="4" cm="1">
        <f t="array" aca="1" ref="AH22" ca="1">'Input Sheet'!AH178 * IFERROR(INDIRECT('Input Sheet'!$AO178 &amp; "_MitigationPercent"),0)</f>
        <v>0</v>
      </c>
      <c r="AI22" s="4" cm="1">
        <f t="array" aca="1" ref="AI22" ca="1">'Input Sheet'!AI178 * IFERROR(INDIRECT('Input Sheet'!$AO178 &amp; "_MitigationPercent"),0)</f>
        <v>0</v>
      </c>
      <c r="AJ22" s="4" cm="1">
        <f t="array" aca="1" ref="AJ22" ca="1">'Input Sheet'!AJ178 * IFERROR(INDIRECT('Input Sheet'!$AO178 &amp; "_MitigationPercent"),0)</f>
        <v>0</v>
      </c>
      <c r="AK22" s="4" cm="1">
        <f t="array" aca="1" ref="AK22" ca="1">'Input Sheet'!AK178 * IFERROR(INDIRECT('Input Sheet'!$AO178 &amp; "_MitigationPercent"),0)</f>
        <v>0</v>
      </c>
      <c r="AL22" s="4" cm="1">
        <f t="array" aca="1" ref="AL22" ca="1">'Input Sheet'!AL178 * IFERROR(INDIRECT('Input Sheet'!$AO178 &amp; "_MitigationPercent"),0)</f>
        <v>0</v>
      </c>
      <c r="AM22" s="4" cm="1">
        <f t="array" aca="1" ref="AM22" ca="1">'Input Sheet'!AM178 * IFERROR(INDIRECT('Input Sheet'!$AO178 &amp; "_MitigationPercent"),0)</f>
        <v>0</v>
      </c>
    </row>
    <row r="23" spans="2:39" x14ac:dyDescent="0.45">
      <c r="B23" s="34" t="str">
        <f>IF(ISBLANK('Input Sheet'!$B179),"",'Input Sheet'!$B179)</f>
        <v/>
      </c>
      <c r="C23" s="3" t="str">
        <f>IF(ISBLANK('Input Sheet'!$C179),"",'Input Sheet'!$C179)</f>
        <v/>
      </c>
      <c r="D23" s="4" cm="1">
        <f t="array" aca="1" ref="D23" ca="1">'Input Sheet'!D179 * IFERROR(INDIRECT('Input Sheet'!$AO179 &amp; "_MitigationPercent"),0)</f>
        <v>0</v>
      </c>
      <c r="E23" s="4" cm="1">
        <f t="array" aca="1" ref="E23" ca="1">'Input Sheet'!E179 * IFERROR(INDIRECT('Input Sheet'!$AO179 &amp; "_MitigationPercent"),0)</f>
        <v>0</v>
      </c>
      <c r="F23" s="4" cm="1">
        <f t="array" aca="1" ref="F23" ca="1">'Input Sheet'!F179 * IFERROR(INDIRECT('Input Sheet'!$AO179 &amp; "_MitigationPercent"),0)</f>
        <v>0</v>
      </c>
      <c r="G23" s="4" cm="1">
        <f t="array" aca="1" ref="G23" ca="1">'Input Sheet'!G179 * IFERROR(INDIRECT('Input Sheet'!$AO179 &amp; "_MitigationPercent"),0)</f>
        <v>0</v>
      </c>
      <c r="H23" s="4" cm="1">
        <f t="array" aca="1" ref="H23" ca="1">'Input Sheet'!H179 * IFERROR(INDIRECT('Input Sheet'!$AO179 &amp; "_MitigationPercent"),0)</f>
        <v>0</v>
      </c>
      <c r="I23" s="4" cm="1">
        <f t="array" aca="1" ref="I23" ca="1">'Input Sheet'!I179 * IFERROR(INDIRECT('Input Sheet'!$AO179 &amp; "_MitigationPercent"),0)</f>
        <v>0</v>
      </c>
      <c r="J23" s="4" cm="1">
        <f t="array" aca="1" ref="J23" ca="1">'Input Sheet'!J179 * IFERROR(INDIRECT('Input Sheet'!$AO179 &amp; "_MitigationPercent"),0)</f>
        <v>0</v>
      </c>
      <c r="K23" s="4" cm="1">
        <f t="array" aca="1" ref="K23" ca="1">'Input Sheet'!K179 * IFERROR(INDIRECT('Input Sheet'!$AO179 &amp; "_MitigationPercent"),0)</f>
        <v>0</v>
      </c>
      <c r="L23" s="4" cm="1">
        <f t="array" aca="1" ref="L23" ca="1">'Input Sheet'!L179 * IFERROR(INDIRECT('Input Sheet'!$AO179 &amp; "_MitigationPercent"),0)</f>
        <v>0</v>
      </c>
      <c r="M23" s="4" cm="1">
        <f t="array" aca="1" ref="M23" ca="1">'Input Sheet'!M179 * IFERROR(INDIRECT('Input Sheet'!$AO179 &amp; "_MitigationPercent"),0)</f>
        <v>0</v>
      </c>
      <c r="N23" s="4" cm="1">
        <f t="array" aca="1" ref="N23" ca="1">'Input Sheet'!N179 * IFERROR(INDIRECT('Input Sheet'!$AO179 &amp; "_MitigationPercent"),0)</f>
        <v>0</v>
      </c>
      <c r="O23" s="4" cm="1">
        <f t="array" aca="1" ref="O23" ca="1">'Input Sheet'!O179 * IFERROR(INDIRECT('Input Sheet'!$AO179 &amp; "_MitigationPercent"),0)</f>
        <v>0</v>
      </c>
      <c r="P23" s="4" cm="1">
        <f t="array" aca="1" ref="P23" ca="1">'Input Sheet'!P179 * IFERROR(INDIRECT('Input Sheet'!$AO179 &amp; "_MitigationPercent"),0)</f>
        <v>0</v>
      </c>
      <c r="Q23" s="4" cm="1">
        <f t="array" aca="1" ref="Q23" ca="1">'Input Sheet'!Q179 * IFERROR(INDIRECT('Input Sheet'!$AO179 &amp; "_MitigationPercent"),0)</f>
        <v>0</v>
      </c>
      <c r="R23" s="4" cm="1">
        <f t="array" aca="1" ref="R23" ca="1">'Input Sheet'!R179 * IFERROR(INDIRECT('Input Sheet'!$AO179 &amp; "_MitigationPercent"),0)</f>
        <v>0</v>
      </c>
      <c r="S23" s="4" cm="1">
        <f t="array" aca="1" ref="S23" ca="1">'Input Sheet'!S179 * IFERROR(INDIRECT('Input Sheet'!$AO179 &amp; "_MitigationPercent"),0)</f>
        <v>0</v>
      </c>
      <c r="T23" s="4" cm="1">
        <f t="array" aca="1" ref="T23" ca="1">'Input Sheet'!T179 * IFERROR(INDIRECT('Input Sheet'!$AO179 &amp; "_MitigationPercent"),0)</f>
        <v>0</v>
      </c>
      <c r="U23" s="4" cm="1">
        <f t="array" aca="1" ref="U23" ca="1">'Input Sheet'!U179 * IFERROR(INDIRECT('Input Sheet'!$AO179 &amp; "_MitigationPercent"),0)</f>
        <v>0</v>
      </c>
      <c r="V23" s="4" cm="1">
        <f t="array" aca="1" ref="V23" ca="1">'Input Sheet'!V179 * IFERROR(INDIRECT('Input Sheet'!$AO179 &amp; "_MitigationPercent"),0)</f>
        <v>0</v>
      </c>
      <c r="W23" s="4" cm="1">
        <f t="array" aca="1" ref="W23" ca="1">'Input Sheet'!W179 * IFERROR(INDIRECT('Input Sheet'!$AO179 &amp; "_MitigationPercent"),0)</f>
        <v>0</v>
      </c>
      <c r="X23" s="4" cm="1">
        <f t="array" aca="1" ref="X23" ca="1">'Input Sheet'!X179 * IFERROR(INDIRECT('Input Sheet'!$AO179 &amp; "_MitigationPercent"),0)</f>
        <v>0</v>
      </c>
      <c r="Y23" s="4" cm="1">
        <f t="array" aca="1" ref="Y23" ca="1">'Input Sheet'!Y179 * IFERROR(INDIRECT('Input Sheet'!$AO179 &amp; "_MitigationPercent"),0)</f>
        <v>0</v>
      </c>
      <c r="Z23" s="4" cm="1">
        <f t="array" aca="1" ref="Z23" ca="1">'Input Sheet'!Z179 * IFERROR(INDIRECT('Input Sheet'!$AO179 &amp; "_MitigationPercent"),0)</f>
        <v>0</v>
      </c>
      <c r="AA23" s="4" cm="1">
        <f t="array" aca="1" ref="AA23" ca="1">'Input Sheet'!AA179 * IFERROR(INDIRECT('Input Sheet'!$AO179 &amp; "_MitigationPercent"),0)</f>
        <v>0</v>
      </c>
      <c r="AB23" s="4" cm="1">
        <f t="array" aca="1" ref="AB23" ca="1">'Input Sheet'!AB179 * IFERROR(INDIRECT('Input Sheet'!$AO179 &amp; "_MitigationPercent"),0)</f>
        <v>0</v>
      </c>
      <c r="AC23" s="4" cm="1">
        <f t="array" aca="1" ref="AC23" ca="1">'Input Sheet'!AC179 * IFERROR(INDIRECT('Input Sheet'!$AO179 &amp; "_MitigationPercent"),0)</f>
        <v>0</v>
      </c>
      <c r="AD23" s="4" cm="1">
        <f t="array" aca="1" ref="AD23" ca="1">'Input Sheet'!AD179 * IFERROR(INDIRECT('Input Sheet'!$AO179 &amp; "_MitigationPercent"),0)</f>
        <v>0</v>
      </c>
      <c r="AE23" s="4" cm="1">
        <f t="array" aca="1" ref="AE23" ca="1">'Input Sheet'!AE179 * IFERROR(INDIRECT('Input Sheet'!$AO179 &amp; "_MitigationPercent"),0)</f>
        <v>0</v>
      </c>
      <c r="AF23" s="4" cm="1">
        <f t="array" aca="1" ref="AF23" ca="1">'Input Sheet'!AF179 * IFERROR(INDIRECT('Input Sheet'!$AO179 &amp; "_MitigationPercent"),0)</f>
        <v>0</v>
      </c>
      <c r="AG23" s="4" cm="1">
        <f t="array" aca="1" ref="AG23" ca="1">'Input Sheet'!AG179 * IFERROR(INDIRECT('Input Sheet'!$AO179 &amp; "_MitigationPercent"),0)</f>
        <v>0</v>
      </c>
      <c r="AH23" s="4" cm="1">
        <f t="array" aca="1" ref="AH23" ca="1">'Input Sheet'!AH179 * IFERROR(INDIRECT('Input Sheet'!$AO179 &amp; "_MitigationPercent"),0)</f>
        <v>0</v>
      </c>
      <c r="AI23" s="4" cm="1">
        <f t="array" aca="1" ref="AI23" ca="1">'Input Sheet'!AI179 * IFERROR(INDIRECT('Input Sheet'!$AO179 &amp; "_MitigationPercent"),0)</f>
        <v>0</v>
      </c>
      <c r="AJ23" s="4" cm="1">
        <f t="array" aca="1" ref="AJ23" ca="1">'Input Sheet'!AJ179 * IFERROR(INDIRECT('Input Sheet'!$AO179 &amp; "_MitigationPercent"),0)</f>
        <v>0</v>
      </c>
      <c r="AK23" s="4" cm="1">
        <f t="array" aca="1" ref="AK23" ca="1">'Input Sheet'!AK179 * IFERROR(INDIRECT('Input Sheet'!$AO179 &amp; "_MitigationPercent"),0)</f>
        <v>0</v>
      </c>
      <c r="AL23" s="4" cm="1">
        <f t="array" aca="1" ref="AL23" ca="1">'Input Sheet'!AL179 * IFERROR(INDIRECT('Input Sheet'!$AO179 &amp; "_MitigationPercent"),0)</f>
        <v>0</v>
      </c>
      <c r="AM23" s="4" cm="1">
        <f t="array" aca="1" ref="AM23" ca="1">'Input Sheet'!AM179 * IFERROR(INDIRECT('Input Sheet'!$AO179 &amp; "_MitigationPercent"),0)</f>
        <v>0</v>
      </c>
    </row>
    <row r="24" spans="2:39" x14ac:dyDescent="0.45">
      <c r="B24" s="34" t="str">
        <f>IF(ISBLANK('Input Sheet'!$B180),"",'Input Sheet'!$B180)</f>
        <v/>
      </c>
      <c r="C24" s="3" t="str">
        <f>IF(ISBLANK('Input Sheet'!$C180),"",'Input Sheet'!$C180)</f>
        <v/>
      </c>
      <c r="D24" s="4" cm="1">
        <f t="array" aca="1" ref="D24" ca="1">'Input Sheet'!D180 * IFERROR(INDIRECT('Input Sheet'!$AO180 &amp; "_MitigationPercent"),0)</f>
        <v>0</v>
      </c>
      <c r="E24" s="4" cm="1">
        <f t="array" aca="1" ref="E24" ca="1">'Input Sheet'!E180 * IFERROR(INDIRECT('Input Sheet'!$AO180 &amp; "_MitigationPercent"),0)</f>
        <v>0</v>
      </c>
      <c r="F24" s="4" cm="1">
        <f t="array" aca="1" ref="F24" ca="1">'Input Sheet'!F180 * IFERROR(INDIRECT('Input Sheet'!$AO180 &amp; "_MitigationPercent"),0)</f>
        <v>0</v>
      </c>
      <c r="G24" s="4" cm="1">
        <f t="array" aca="1" ref="G24" ca="1">'Input Sheet'!G180 * IFERROR(INDIRECT('Input Sheet'!$AO180 &amp; "_MitigationPercent"),0)</f>
        <v>0</v>
      </c>
      <c r="H24" s="4" cm="1">
        <f t="array" aca="1" ref="H24" ca="1">'Input Sheet'!H180 * IFERROR(INDIRECT('Input Sheet'!$AO180 &amp; "_MitigationPercent"),0)</f>
        <v>0</v>
      </c>
      <c r="I24" s="4" cm="1">
        <f t="array" aca="1" ref="I24" ca="1">'Input Sheet'!I180 * IFERROR(INDIRECT('Input Sheet'!$AO180 &amp; "_MitigationPercent"),0)</f>
        <v>0</v>
      </c>
      <c r="J24" s="4" cm="1">
        <f t="array" aca="1" ref="J24" ca="1">'Input Sheet'!J180 * IFERROR(INDIRECT('Input Sheet'!$AO180 &amp; "_MitigationPercent"),0)</f>
        <v>0</v>
      </c>
      <c r="K24" s="4" cm="1">
        <f t="array" aca="1" ref="K24" ca="1">'Input Sheet'!K180 * IFERROR(INDIRECT('Input Sheet'!$AO180 &amp; "_MitigationPercent"),0)</f>
        <v>0</v>
      </c>
      <c r="L24" s="4" cm="1">
        <f t="array" aca="1" ref="L24" ca="1">'Input Sheet'!L180 * IFERROR(INDIRECT('Input Sheet'!$AO180 &amp; "_MitigationPercent"),0)</f>
        <v>0</v>
      </c>
      <c r="M24" s="4" cm="1">
        <f t="array" aca="1" ref="M24" ca="1">'Input Sheet'!M180 * IFERROR(INDIRECT('Input Sheet'!$AO180 &amp; "_MitigationPercent"),0)</f>
        <v>0</v>
      </c>
      <c r="N24" s="4" cm="1">
        <f t="array" aca="1" ref="N24" ca="1">'Input Sheet'!N180 * IFERROR(INDIRECT('Input Sheet'!$AO180 &amp; "_MitigationPercent"),0)</f>
        <v>0</v>
      </c>
      <c r="O24" s="4" cm="1">
        <f t="array" aca="1" ref="O24" ca="1">'Input Sheet'!O180 * IFERROR(INDIRECT('Input Sheet'!$AO180 &amp; "_MitigationPercent"),0)</f>
        <v>0</v>
      </c>
      <c r="P24" s="4" cm="1">
        <f t="array" aca="1" ref="P24" ca="1">'Input Sheet'!P180 * IFERROR(INDIRECT('Input Sheet'!$AO180 &amp; "_MitigationPercent"),0)</f>
        <v>0</v>
      </c>
      <c r="Q24" s="4" cm="1">
        <f t="array" aca="1" ref="Q24" ca="1">'Input Sheet'!Q180 * IFERROR(INDIRECT('Input Sheet'!$AO180 &amp; "_MitigationPercent"),0)</f>
        <v>0</v>
      </c>
      <c r="R24" s="4" cm="1">
        <f t="array" aca="1" ref="R24" ca="1">'Input Sheet'!R180 * IFERROR(INDIRECT('Input Sheet'!$AO180 &amp; "_MitigationPercent"),0)</f>
        <v>0</v>
      </c>
      <c r="S24" s="4" cm="1">
        <f t="array" aca="1" ref="S24" ca="1">'Input Sheet'!S180 * IFERROR(INDIRECT('Input Sheet'!$AO180 &amp; "_MitigationPercent"),0)</f>
        <v>0</v>
      </c>
      <c r="T24" s="4" cm="1">
        <f t="array" aca="1" ref="T24" ca="1">'Input Sheet'!T180 * IFERROR(INDIRECT('Input Sheet'!$AO180 &amp; "_MitigationPercent"),0)</f>
        <v>0</v>
      </c>
      <c r="U24" s="4" cm="1">
        <f t="array" aca="1" ref="U24" ca="1">'Input Sheet'!U180 * IFERROR(INDIRECT('Input Sheet'!$AO180 &amp; "_MitigationPercent"),0)</f>
        <v>0</v>
      </c>
      <c r="V24" s="4" cm="1">
        <f t="array" aca="1" ref="V24" ca="1">'Input Sheet'!V180 * IFERROR(INDIRECT('Input Sheet'!$AO180 &amp; "_MitigationPercent"),0)</f>
        <v>0</v>
      </c>
      <c r="W24" s="4" cm="1">
        <f t="array" aca="1" ref="W24" ca="1">'Input Sheet'!W180 * IFERROR(INDIRECT('Input Sheet'!$AO180 &amp; "_MitigationPercent"),0)</f>
        <v>0</v>
      </c>
      <c r="X24" s="4" cm="1">
        <f t="array" aca="1" ref="X24" ca="1">'Input Sheet'!X180 * IFERROR(INDIRECT('Input Sheet'!$AO180 &amp; "_MitigationPercent"),0)</f>
        <v>0</v>
      </c>
      <c r="Y24" s="4" cm="1">
        <f t="array" aca="1" ref="Y24" ca="1">'Input Sheet'!Y180 * IFERROR(INDIRECT('Input Sheet'!$AO180 &amp; "_MitigationPercent"),0)</f>
        <v>0</v>
      </c>
      <c r="Z24" s="4" cm="1">
        <f t="array" aca="1" ref="Z24" ca="1">'Input Sheet'!Z180 * IFERROR(INDIRECT('Input Sheet'!$AO180 &amp; "_MitigationPercent"),0)</f>
        <v>0</v>
      </c>
      <c r="AA24" s="4" cm="1">
        <f t="array" aca="1" ref="AA24" ca="1">'Input Sheet'!AA180 * IFERROR(INDIRECT('Input Sheet'!$AO180 &amp; "_MitigationPercent"),0)</f>
        <v>0</v>
      </c>
      <c r="AB24" s="4" cm="1">
        <f t="array" aca="1" ref="AB24" ca="1">'Input Sheet'!AB180 * IFERROR(INDIRECT('Input Sheet'!$AO180 &amp; "_MitigationPercent"),0)</f>
        <v>0</v>
      </c>
      <c r="AC24" s="4" cm="1">
        <f t="array" aca="1" ref="AC24" ca="1">'Input Sheet'!AC180 * IFERROR(INDIRECT('Input Sheet'!$AO180 &amp; "_MitigationPercent"),0)</f>
        <v>0</v>
      </c>
      <c r="AD24" s="4" cm="1">
        <f t="array" aca="1" ref="AD24" ca="1">'Input Sheet'!AD180 * IFERROR(INDIRECT('Input Sheet'!$AO180 &amp; "_MitigationPercent"),0)</f>
        <v>0</v>
      </c>
      <c r="AE24" s="4" cm="1">
        <f t="array" aca="1" ref="AE24" ca="1">'Input Sheet'!AE180 * IFERROR(INDIRECT('Input Sheet'!$AO180 &amp; "_MitigationPercent"),0)</f>
        <v>0</v>
      </c>
      <c r="AF24" s="4" cm="1">
        <f t="array" aca="1" ref="AF24" ca="1">'Input Sheet'!AF180 * IFERROR(INDIRECT('Input Sheet'!$AO180 &amp; "_MitigationPercent"),0)</f>
        <v>0</v>
      </c>
      <c r="AG24" s="4" cm="1">
        <f t="array" aca="1" ref="AG24" ca="1">'Input Sheet'!AG180 * IFERROR(INDIRECT('Input Sheet'!$AO180 &amp; "_MitigationPercent"),0)</f>
        <v>0</v>
      </c>
      <c r="AH24" s="4" cm="1">
        <f t="array" aca="1" ref="AH24" ca="1">'Input Sheet'!AH180 * IFERROR(INDIRECT('Input Sheet'!$AO180 &amp; "_MitigationPercent"),0)</f>
        <v>0</v>
      </c>
      <c r="AI24" s="4" cm="1">
        <f t="array" aca="1" ref="AI24" ca="1">'Input Sheet'!AI180 * IFERROR(INDIRECT('Input Sheet'!$AO180 &amp; "_MitigationPercent"),0)</f>
        <v>0</v>
      </c>
      <c r="AJ24" s="4" cm="1">
        <f t="array" aca="1" ref="AJ24" ca="1">'Input Sheet'!AJ180 * IFERROR(INDIRECT('Input Sheet'!$AO180 &amp; "_MitigationPercent"),0)</f>
        <v>0</v>
      </c>
      <c r="AK24" s="4" cm="1">
        <f t="array" aca="1" ref="AK24" ca="1">'Input Sheet'!AK180 * IFERROR(INDIRECT('Input Sheet'!$AO180 &amp; "_MitigationPercent"),0)</f>
        <v>0</v>
      </c>
      <c r="AL24" s="4" cm="1">
        <f t="array" aca="1" ref="AL24" ca="1">'Input Sheet'!AL180 * IFERROR(INDIRECT('Input Sheet'!$AO180 &amp; "_MitigationPercent"),0)</f>
        <v>0</v>
      </c>
      <c r="AM24" s="4" cm="1">
        <f t="array" aca="1" ref="AM24" ca="1">'Input Sheet'!AM180 * IFERROR(INDIRECT('Input Sheet'!$AO180 &amp; "_MitigationPercent"),0)</f>
        <v>0</v>
      </c>
    </row>
    <row r="25" spans="2:39" x14ac:dyDescent="0.45">
      <c r="B25" s="34" t="str">
        <f>IF(ISBLANK('Input Sheet'!$B181),"",'Input Sheet'!$B181)</f>
        <v/>
      </c>
      <c r="C25" s="3" t="str">
        <f>IF(ISBLANK('Input Sheet'!$C181),"",'Input Sheet'!$C181)</f>
        <v/>
      </c>
      <c r="D25" s="4" cm="1">
        <f t="array" aca="1" ref="D25" ca="1">'Input Sheet'!D181 * IFERROR(INDIRECT('Input Sheet'!$AO181 &amp; "_MitigationPercent"),0)</f>
        <v>0</v>
      </c>
      <c r="E25" s="4" cm="1">
        <f t="array" aca="1" ref="E25" ca="1">'Input Sheet'!E181 * IFERROR(INDIRECT('Input Sheet'!$AO181 &amp; "_MitigationPercent"),0)</f>
        <v>0</v>
      </c>
      <c r="F25" s="4" cm="1">
        <f t="array" aca="1" ref="F25" ca="1">'Input Sheet'!F181 * IFERROR(INDIRECT('Input Sheet'!$AO181 &amp; "_MitigationPercent"),0)</f>
        <v>0</v>
      </c>
      <c r="G25" s="4" cm="1">
        <f t="array" aca="1" ref="G25" ca="1">'Input Sheet'!G181 * IFERROR(INDIRECT('Input Sheet'!$AO181 &amp; "_MitigationPercent"),0)</f>
        <v>0</v>
      </c>
      <c r="H25" s="4" cm="1">
        <f t="array" aca="1" ref="H25" ca="1">'Input Sheet'!H181 * IFERROR(INDIRECT('Input Sheet'!$AO181 &amp; "_MitigationPercent"),0)</f>
        <v>0</v>
      </c>
      <c r="I25" s="4" cm="1">
        <f t="array" aca="1" ref="I25" ca="1">'Input Sheet'!I181 * IFERROR(INDIRECT('Input Sheet'!$AO181 &amp; "_MitigationPercent"),0)</f>
        <v>0</v>
      </c>
      <c r="J25" s="4" cm="1">
        <f t="array" aca="1" ref="J25" ca="1">'Input Sheet'!J181 * IFERROR(INDIRECT('Input Sheet'!$AO181 &amp; "_MitigationPercent"),0)</f>
        <v>0</v>
      </c>
      <c r="K25" s="4" cm="1">
        <f t="array" aca="1" ref="K25" ca="1">'Input Sheet'!K181 * IFERROR(INDIRECT('Input Sheet'!$AO181 &amp; "_MitigationPercent"),0)</f>
        <v>0</v>
      </c>
      <c r="L25" s="4" cm="1">
        <f t="array" aca="1" ref="L25" ca="1">'Input Sheet'!L181 * IFERROR(INDIRECT('Input Sheet'!$AO181 &amp; "_MitigationPercent"),0)</f>
        <v>0</v>
      </c>
      <c r="M25" s="4" cm="1">
        <f t="array" aca="1" ref="M25" ca="1">'Input Sheet'!M181 * IFERROR(INDIRECT('Input Sheet'!$AO181 &amp; "_MitigationPercent"),0)</f>
        <v>0</v>
      </c>
      <c r="N25" s="4" cm="1">
        <f t="array" aca="1" ref="N25" ca="1">'Input Sheet'!N181 * IFERROR(INDIRECT('Input Sheet'!$AO181 &amp; "_MitigationPercent"),0)</f>
        <v>0</v>
      </c>
      <c r="O25" s="4" cm="1">
        <f t="array" aca="1" ref="O25" ca="1">'Input Sheet'!O181 * IFERROR(INDIRECT('Input Sheet'!$AO181 &amp; "_MitigationPercent"),0)</f>
        <v>0</v>
      </c>
      <c r="P25" s="4" cm="1">
        <f t="array" aca="1" ref="P25" ca="1">'Input Sheet'!P181 * IFERROR(INDIRECT('Input Sheet'!$AO181 &amp; "_MitigationPercent"),0)</f>
        <v>0</v>
      </c>
      <c r="Q25" s="4" cm="1">
        <f t="array" aca="1" ref="Q25" ca="1">'Input Sheet'!Q181 * IFERROR(INDIRECT('Input Sheet'!$AO181 &amp; "_MitigationPercent"),0)</f>
        <v>0</v>
      </c>
      <c r="R25" s="4" cm="1">
        <f t="array" aca="1" ref="R25" ca="1">'Input Sheet'!R181 * IFERROR(INDIRECT('Input Sheet'!$AO181 &amp; "_MitigationPercent"),0)</f>
        <v>0</v>
      </c>
      <c r="S25" s="4" cm="1">
        <f t="array" aca="1" ref="S25" ca="1">'Input Sheet'!S181 * IFERROR(INDIRECT('Input Sheet'!$AO181 &amp; "_MitigationPercent"),0)</f>
        <v>0</v>
      </c>
      <c r="T25" s="4" cm="1">
        <f t="array" aca="1" ref="T25" ca="1">'Input Sheet'!T181 * IFERROR(INDIRECT('Input Sheet'!$AO181 &amp; "_MitigationPercent"),0)</f>
        <v>0</v>
      </c>
      <c r="U25" s="4" cm="1">
        <f t="array" aca="1" ref="U25" ca="1">'Input Sheet'!U181 * IFERROR(INDIRECT('Input Sheet'!$AO181 &amp; "_MitigationPercent"),0)</f>
        <v>0</v>
      </c>
      <c r="V25" s="4" cm="1">
        <f t="array" aca="1" ref="V25" ca="1">'Input Sheet'!V181 * IFERROR(INDIRECT('Input Sheet'!$AO181 &amp; "_MitigationPercent"),0)</f>
        <v>0</v>
      </c>
      <c r="W25" s="4" cm="1">
        <f t="array" aca="1" ref="W25" ca="1">'Input Sheet'!W181 * IFERROR(INDIRECT('Input Sheet'!$AO181 &amp; "_MitigationPercent"),0)</f>
        <v>0</v>
      </c>
      <c r="X25" s="4" cm="1">
        <f t="array" aca="1" ref="X25" ca="1">'Input Sheet'!X181 * IFERROR(INDIRECT('Input Sheet'!$AO181 &amp; "_MitigationPercent"),0)</f>
        <v>0</v>
      </c>
      <c r="Y25" s="4" cm="1">
        <f t="array" aca="1" ref="Y25" ca="1">'Input Sheet'!Y181 * IFERROR(INDIRECT('Input Sheet'!$AO181 &amp; "_MitigationPercent"),0)</f>
        <v>0</v>
      </c>
      <c r="Z25" s="4" cm="1">
        <f t="array" aca="1" ref="Z25" ca="1">'Input Sheet'!Z181 * IFERROR(INDIRECT('Input Sheet'!$AO181 &amp; "_MitigationPercent"),0)</f>
        <v>0</v>
      </c>
      <c r="AA25" s="4" cm="1">
        <f t="array" aca="1" ref="AA25" ca="1">'Input Sheet'!AA181 * IFERROR(INDIRECT('Input Sheet'!$AO181 &amp; "_MitigationPercent"),0)</f>
        <v>0</v>
      </c>
      <c r="AB25" s="4" cm="1">
        <f t="array" aca="1" ref="AB25" ca="1">'Input Sheet'!AB181 * IFERROR(INDIRECT('Input Sheet'!$AO181 &amp; "_MitigationPercent"),0)</f>
        <v>0</v>
      </c>
      <c r="AC25" s="4" cm="1">
        <f t="array" aca="1" ref="AC25" ca="1">'Input Sheet'!AC181 * IFERROR(INDIRECT('Input Sheet'!$AO181 &amp; "_MitigationPercent"),0)</f>
        <v>0</v>
      </c>
      <c r="AD25" s="4" cm="1">
        <f t="array" aca="1" ref="AD25" ca="1">'Input Sheet'!AD181 * IFERROR(INDIRECT('Input Sheet'!$AO181 &amp; "_MitigationPercent"),0)</f>
        <v>0</v>
      </c>
      <c r="AE25" s="4" cm="1">
        <f t="array" aca="1" ref="AE25" ca="1">'Input Sheet'!AE181 * IFERROR(INDIRECT('Input Sheet'!$AO181 &amp; "_MitigationPercent"),0)</f>
        <v>0</v>
      </c>
      <c r="AF25" s="4" cm="1">
        <f t="array" aca="1" ref="AF25" ca="1">'Input Sheet'!AF181 * IFERROR(INDIRECT('Input Sheet'!$AO181 &amp; "_MitigationPercent"),0)</f>
        <v>0</v>
      </c>
      <c r="AG25" s="4" cm="1">
        <f t="array" aca="1" ref="AG25" ca="1">'Input Sheet'!AG181 * IFERROR(INDIRECT('Input Sheet'!$AO181 &amp; "_MitigationPercent"),0)</f>
        <v>0</v>
      </c>
      <c r="AH25" s="4" cm="1">
        <f t="array" aca="1" ref="AH25" ca="1">'Input Sheet'!AH181 * IFERROR(INDIRECT('Input Sheet'!$AO181 &amp; "_MitigationPercent"),0)</f>
        <v>0</v>
      </c>
      <c r="AI25" s="4" cm="1">
        <f t="array" aca="1" ref="AI25" ca="1">'Input Sheet'!AI181 * IFERROR(INDIRECT('Input Sheet'!$AO181 &amp; "_MitigationPercent"),0)</f>
        <v>0</v>
      </c>
      <c r="AJ25" s="4" cm="1">
        <f t="array" aca="1" ref="AJ25" ca="1">'Input Sheet'!AJ181 * IFERROR(INDIRECT('Input Sheet'!$AO181 &amp; "_MitigationPercent"),0)</f>
        <v>0</v>
      </c>
      <c r="AK25" s="4" cm="1">
        <f t="array" aca="1" ref="AK25" ca="1">'Input Sheet'!AK181 * IFERROR(INDIRECT('Input Sheet'!$AO181 &amp; "_MitigationPercent"),0)</f>
        <v>0</v>
      </c>
      <c r="AL25" s="4" cm="1">
        <f t="array" aca="1" ref="AL25" ca="1">'Input Sheet'!AL181 * IFERROR(INDIRECT('Input Sheet'!$AO181 &amp; "_MitigationPercent"),0)</f>
        <v>0</v>
      </c>
      <c r="AM25" s="4" cm="1">
        <f t="array" aca="1" ref="AM25" ca="1">'Input Sheet'!AM181 * IFERROR(INDIRECT('Input Sheet'!$AO181 &amp; "_MitigationPercent"),0)</f>
        <v>0</v>
      </c>
    </row>
    <row r="26" spans="2:39" x14ac:dyDescent="0.45">
      <c r="B26" s="34" t="str">
        <f>IF(ISBLANK('Input Sheet'!$B182),"",'Input Sheet'!$B182)</f>
        <v/>
      </c>
      <c r="C26" s="3" t="str">
        <f>IF(ISBLANK('Input Sheet'!$C182),"",'Input Sheet'!$C182)</f>
        <v/>
      </c>
      <c r="D26" s="4" cm="1">
        <f t="array" aca="1" ref="D26" ca="1">'Input Sheet'!D182 * IFERROR(INDIRECT('Input Sheet'!$AO182 &amp; "_MitigationPercent"),0)</f>
        <v>0</v>
      </c>
      <c r="E26" s="4" cm="1">
        <f t="array" aca="1" ref="E26" ca="1">'Input Sheet'!E182 * IFERROR(INDIRECT('Input Sheet'!$AO182 &amp; "_MitigationPercent"),0)</f>
        <v>0</v>
      </c>
      <c r="F26" s="4" cm="1">
        <f t="array" aca="1" ref="F26" ca="1">'Input Sheet'!F182 * IFERROR(INDIRECT('Input Sheet'!$AO182 &amp; "_MitigationPercent"),0)</f>
        <v>0</v>
      </c>
      <c r="G26" s="4" cm="1">
        <f t="array" aca="1" ref="G26" ca="1">'Input Sheet'!G182 * IFERROR(INDIRECT('Input Sheet'!$AO182 &amp; "_MitigationPercent"),0)</f>
        <v>0</v>
      </c>
      <c r="H26" s="4" cm="1">
        <f t="array" aca="1" ref="H26" ca="1">'Input Sheet'!H182 * IFERROR(INDIRECT('Input Sheet'!$AO182 &amp; "_MitigationPercent"),0)</f>
        <v>0</v>
      </c>
      <c r="I26" s="4" cm="1">
        <f t="array" aca="1" ref="I26" ca="1">'Input Sheet'!I182 * IFERROR(INDIRECT('Input Sheet'!$AO182 &amp; "_MitigationPercent"),0)</f>
        <v>0</v>
      </c>
      <c r="J26" s="4" cm="1">
        <f t="array" aca="1" ref="J26" ca="1">'Input Sheet'!J182 * IFERROR(INDIRECT('Input Sheet'!$AO182 &amp; "_MitigationPercent"),0)</f>
        <v>0</v>
      </c>
      <c r="K26" s="4" cm="1">
        <f t="array" aca="1" ref="K26" ca="1">'Input Sheet'!K182 * IFERROR(INDIRECT('Input Sheet'!$AO182 &amp; "_MitigationPercent"),0)</f>
        <v>0</v>
      </c>
      <c r="L26" s="4" cm="1">
        <f t="array" aca="1" ref="L26" ca="1">'Input Sheet'!L182 * IFERROR(INDIRECT('Input Sheet'!$AO182 &amp; "_MitigationPercent"),0)</f>
        <v>0</v>
      </c>
      <c r="M26" s="4" cm="1">
        <f t="array" aca="1" ref="M26" ca="1">'Input Sheet'!M182 * IFERROR(INDIRECT('Input Sheet'!$AO182 &amp; "_MitigationPercent"),0)</f>
        <v>0</v>
      </c>
      <c r="N26" s="4" cm="1">
        <f t="array" aca="1" ref="N26" ca="1">'Input Sheet'!N182 * IFERROR(INDIRECT('Input Sheet'!$AO182 &amp; "_MitigationPercent"),0)</f>
        <v>0</v>
      </c>
      <c r="O26" s="4" cm="1">
        <f t="array" aca="1" ref="O26" ca="1">'Input Sheet'!O182 * IFERROR(INDIRECT('Input Sheet'!$AO182 &amp; "_MitigationPercent"),0)</f>
        <v>0</v>
      </c>
      <c r="P26" s="4" cm="1">
        <f t="array" aca="1" ref="P26" ca="1">'Input Sheet'!P182 * IFERROR(INDIRECT('Input Sheet'!$AO182 &amp; "_MitigationPercent"),0)</f>
        <v>0</v>
      </c>
      <c r="Q26" s="4" cm="1">
        <f t="array" aca="1" ref="Q26" ca="1">'Input Sheet'!Q182 * IFERROR(INDIRECT('Input Sheet'!$AO182 &amp; "_MitigationPercent"),0)</f>
        <v>0</v>
      </c>
      <c r="R26" s="4" cm="1">
        <f t="array" aca="1" ref="R26" ca="1">'Input Sheet'!R182 * IFERROR(INDIRECT('Input Sheet'!$AO182 &amp; "_MitigationPercent"),0)</f>
        <v>0</v>
      </c>
      <c r="S26" s="4" cm="1">
        <f t="array" aca="1" ref="S26" ca="1">'Input Sheet'!S182 * IFERROR(INDIRECT('Input Sheet'!$AO182 &amp; "_MitigationPercent"),0)</f>
        <v>0</v>
      </c>
      <c r="T26" s="4" cm="1">
        <f t="array" aca="1" ref="T26" ca="1">'Input Sheet'!T182 * IFERROR(INDIRECT('Input Sheet'!$AO182 &amp; "_MitigationPercent"),0)</f>
        <v>0</v>
      </c>
      <c r="U26" s="4" cm="1">
        <f t="array" aca="1" ref="U26" ca="1">'Input Sheet'!U182 * IFERROR(INDIRECT('Input Sheet'!$AO182 &amp; "_MitigationPercent"),0)</f>
        <v>0</v>
      </c>
      <c r="V26" s="4" cm="1">
        <f t="array" aca="1" ref="V26" ca="1">'Input Sheet'!V182 * IFERROR(INDIRECT('Input Sheet'!$AO182 &amp; "_MitigationPercent"),0)</f>
        <v>0</v>
      </c>
      <c r="W26" s="4" cm="1">
        <f t="array" aca="1" ref="W26" ca="1">'Input Sheet'!W182 * IFERROR(INDIRECT('Input Sheet'!$AO182 &amp; "_MitigationPercent"),0)</f>
        <v>0</v>
      </c>
      <c r="X26" s="4" cm="1">
        <f t="array" aca="1" ref="X26" ca="1">'Input Sheet'!X182 * IFERROR(INDIRECT('Input Sheet'!$AO182 &amp; "_MitigationPercent"),0)</f>
        <v>0</v>
      </c>
      <c r="Y26" s="4" cm="1">
        <f t="array" aca="1" ref="Y26" ca="1">'Input Sheet'!Y182 * IFERROR(INDIRECT('Input Sheet'!$AO182 &amp; "_MitigationPercent"),0)</f>
        <v>0</v>
      </c>
      <c r="Z26" s="4" cm="1">
        <f t="array" aca="1" ref="Z26" ca="1">'Input Sheet'!Z182 * IFERROR(INDIRECT('Input Sheet'!$AO182 &amp; "_MitigationPercent"),0)</f>
        <v>0</v>
      </c>
      <c r="AA26" s="4" cm="1">
        <f t="array" aca="1" ref="AA26" ca="1">'Input Sheet'!AA182 * IFERROR(INDIRECT('Input Sheet'!$AO182 &amp; "_MitigationPercent"),0)</f>
        <v>0</v>
      </c>
      <c r="AB26" s="4" cm="1">
        <f t="array" aca="1" ref="AB26" ca="1">'Input Sheet'!AB182 * IFERROR(INDIRECT('Input Sheet'!$AO182 &amp; "_MitigationPercent"),0)</f>
        <v>0</v>
      </c>
      <c r="AC26" s="4" cm="1">
        <f t="array" aca="1" ref="AC26" ca="1">'Input Sheet'!AC182 * IFERROR(INDIRECT('Input Sheet'!$AO182 &amp; "_MitigationPercent"),0)</f>
        <v>0</v>
      </c>
      <c r="AD26" s="4" cm="1">
        <f t="array" aca="1" ref="AD26" ca="1">'Input Sheet'!AD182 * IFERROR(INDIRECT('Input Sheet'!$AO182 &amp; "_MitigationPercent"),0)</f>
        <v>0</v>
      </c>
      <c r="AE26" s="4" cm="1">
        <f t="array" aca="1" ref="AE26" ca="1">'Input Sheet'!AE182 * IFERROR(INDIRECT('Input Sheet'!$AO182 &amp; "_MitigationPercent"),0)</f>
        <v>0</v>
      </c>
      <c r="AF26" s="4" cm="1">
        <f t="array" aca="1" ref="AF26" ca="1">'Input Sheet'!AF182 * IFERROR(INDIRECT('Input Sheet'!$AO182 &amp; "_MitigationPercent"),0)</f>
        <v>0</v>
      </c>
      <c r="AG26" s="4" cm="1">
        <f t="array" aca="1" ref="AG26" ca="1">'Input Sheet'!AG182 * IFERROR(INDIRECT('Input Sheet'!$AO182 &amp; "_MitigationPercent"),0)</f>
        <v>0</v>
      </c>
      <c r="AH26" s="4" cm="1">
        <f t="array" aca="1" ref="AH26" ca="1">'Input Sheet'!AH182 * IFERROR(INDIRECT('Input Sheet'!$AO182 &amp; "_MitigationPercent"),0)</f>
        <v>0</v>
      </c>
      <c r="AI26" s="4" cm="1">
        <f t="array" aca="1" ref="AI26" ca="1">'Input Sheet'!AI182 * IFERROR(INDIRECT('Input Sheet'!$AO182 &amp; "_MitigationPercent"),0)</f>
        <v>0</v>
      </c>
      <c r="AJ26" s="4" cm="1">
        <f t="array" aca="1" ref="AJ26" ca="1">'Input Sheet'!AJ182 * IFERROR(INDIRECT('Input Sheet'!$AO182 &amp; "_MitigationPercent"),0)</f>
        <v>0</v>
      </c>
      <c r="AK26" s="4" cm="1">
        <f t="array" aca="1" ref="AK26" ca="1">'Input Sheet'!AK182 * IFERROR(INDIRECT('Input Sheet'!$AO182 &amp; "_MitigationPercent"),0)</f>
        <v>0</v>
      </c>
      <c r="AL26" s="4" cm="1">
        <f t="array" aca="1" ref="AL26" ca="1">'Input Sheet'!AL182 * IFERROR(INDIRECT('Input Sheet'!$AO182 &amp; "_MitigationPercent"),0)</f>
        <v>0</v>
      </c>
      <c r="AM26" s="4" cm="1">
        <f t="array" aca="1" ref="AM26" ca="1">'Input Sheet'!AM182 * IFERROR(INDIRECT('Input Sheet'!$AO182 &amp; "_MitigationPercent"),0)</f>
        <v>0</v>
      </c>
    </row>
    <row r="27" spans="2:39" x14ac:dyDescent="0.45">
      <c r="B27" s="34" t="str">
        <f>IF(ISBLANK('Input Sheet'!$B183),"",'Input Sheet'!$B183)</f>
        <v/>
      </c>
      <c r="C27" s="3" t="str">
        <f>IF(ISBLANK('Input Sheet'!$C183),"",'Input Sheet'!$C183)</f>
        <v/>
      </c>
      <c r="D27" s="4" cm="1">
        <f t="array" aca="1" ref="D27" ca="1">'Input Sheet'!D183 * IFERROR(INDIRECT('Input Sheet'!$AO183 &amp; "_MitigationPercent"),0)</f>
        <v>0</v>
      </c>
      <c r="E27" s="4" cm="1">
        <f t="array" aca="1" ref="E27" ca="1">'Input Sheet'!E183 * IFERROR(INDIRECT('Input Sheet'!$AO183 &amp; "_MitigationPercent"),0)</f>
        <v>0</v>
      </c>
      <c r="F27" s="4" cm="1">
        <f t="array" aca="1" ref="F27" ca="1">'Input Sheet'!F183 * IFERROR(INDIRECT('Input Sheet'!$AO183 &amp; "_MitigationPercent"),0)</f>
        <v>0</v>
      </c>
      <c r="G27" s="4" cm="1">
        <f t="array" aca="1" ref="G27" ca="1">'Input Sheet'!G183 * IFERROR(INDIRECT('Input Sheet'!$AO183 &amp; "_MitigationPercent"),0)</f>
        <v>0</v>
      </c>
      <c r="H27" s="4" cm="1">
        <f t="array" aca="1" ref="H27" ca="1">'Input Sheet'!H183 * IFERROR(INDIRECT('Input Sheet'!$AO183 &amp; "_MitigationPercent"),0)</f>
        <v>0</v>
      </c>
      <c r="I27" s="4" cm="1">
        <f t="array" aca="1" ref="I27" ca="1">'Input Sheet'!I183 * IFERROR(INDIRECT('Input Sheet'!$AO183 &amp; "_MitigationPercent"),0)</f>
        <v>0</v>
      </c>
      <c r="J27" s="4" cm="1">
        <f t="array" aca="1" ref="J27" ca="1">'Input Sheet'!J183 * IFERROR(INDIRECT('Input Sheet'!$AO183 &amp; "_MitigationPercent"),0)</f>
        <v>0</v>
      </c>
      <c r="K27" s="4" cm="1">
        <f t="array" aca="1" ref="K27" ca="1">'Input Sheet'!K183 * IFERROR(INDIRECT('Input Sheet'!$AO183 &amp; "_MitigationPercent"),0)</f>
        <v>0</v>
      </c>
      <c r="L27" s="4" cm="1">
        <f t="array" aca="1" ref="L27" ca="1">'Input Sheet'!L183 * IFERROR(INDIRECT('Input Sheet'!$AO183 &amp; "_MitigationPercent"),0)</f>
        <v>0</v>
      </c>
      <c r="M27" s="4" cm="1">
        <f t="array" aca="1" ref="M27" ca="1">'Input Sheet'!M183 * IFERROR(INDIRECT('Input Sheet'!$AO183 &amp; "_MitigationPercent"),0)</f>
        <v>0</v>
      </c>
      <c r="N27" s="4" cm="1">
        <f t="array" aca="1" ref="N27" ca="1">'Input Sheet'!N183 * IFERROR(INDIRECT('Input Sheet'!$AO183 &amp; "_MitigationPercent"),0)</f>
        <v>0</v>
      </c>
      <c r="O27" s="4" cm="1">
        <f t="array" aca="1" ref="O27" ca="1">'Input Sheet'!O183 * IFERROR(INDIRECT('Input Sheet'!$AO183 &amp; "_MitigationPercent"),0)</f>
        <v>0</v>
      </c>
      <c r="P27" s="4" cm="1">
        <f t="array" aca="1" ref="P27" ca="1">'Input Sheet'!P183 * IFERROR(INDIRECT('Input Sheet'!$AO183 &amp; "_MitigationPercent"),0)</f>
        <v>0</v>
      </c>
      <c r="Q27" s="4" cm="1">
        <f t="array" aca="1" ref="Q27" ca="1">'Input Sheet'!Q183 * IFERROR(INDIRECT('Input Sheet'!$AO183 &amp; "_MitigationPercent"),0)</f>
        <v>0</v>
      </c>
      <c r="R27" s="4" cm="1">
        <f t="array" aca="1" ref="R27" ca="1">'Input Sheet'!R183 * IFERROR(INDIRECT('Input Sheet'!$AO183 &amp; "_MitigationPercent"),0)</f>
        <v>0</v>
      </c>
      <c r="S27" s="4" cm="1">
        <f t="array" aca="1" ref="S27" ca="1">'Input Sheet'!S183 * IFERROR(INDIRECT('Input Sheet'!$AO183 &amp; "_MitigationPercent"),0)</f>
        <v>0</v>
      </c>
      <c r="T27" s="4" cm="1">
        <f t="array" aca="1" ref="T27" ca="1">'Input Sheet'!T183 * IFERROR(INDIRECT('Input Sheet'!$AO183 &amp; "_MitigationPercent"),0)</f>
        <v>0</v>
      </c>
      <c r="U27" s="4" cm="1">
        <f t="array" aca="1" ref="U27" ca="1">'Input Sheet'!U183 * IFERROR(INDIRECT('Input Sheet'!$AO183 &amp; "_MitigationPercent"),0)</f>
        <v>0</v>
      </c>
      <c r="V27" s="4" cm="1">
        <f t="array" aca="1" ref="V27" ca="1">'Input Sheet'!V183 * IFERROR(INDIRECT('Input Sheet'!$AO183 &amp; "_MitigationPercent"),0)</f>
        <v>0</v>
      </c>
      <c r="W27" s="4" cm="1">
        <f t="array" aca="1" ref="W27" ca="1">'Input Sheet'!W183 * IFERROR(INDIRECT('Input Sheet'!$AO183 &amp; "_MitigationPercent"),0)</f>
        <v>0</v>
      </c>
      <c r="X27" s="4" cm="1">
        <f t="array" aca="1" ref="X27" ca="1">'Input Sheet'!X183 * IFERROR(INDIRECT('Input Sheet'!$AO183 &amp; "_MitigationPercent"),0)</f>
        <v>0</v>
      </c>
      <c r="Y27" s="4" cm="1">
        <f t="array" aca="1" ref="Y27" ca="1">'Input Sheet'!Y183 * IFERROR(INDIRECT('Input Sheet'!$AO183 &amp; "_MitigationPercent"),0)</f>
        <v>0</v>
      </c>
      <c r="Z27" s="4" cm="1">
        <f t="array" aca="1" ref="Z27" ca="1">'Input Sheet'!Z183 * IFERROR(INDIRECT('Input Sheet'!$AO183 &amp; "_MitigationPercent"),0)</f>
        <v>0</v>
      </c>
      <c r="AA27" s="4" cm="1">
        <f t="array" aca="1" ref="AA27" ca="1">'Input Sheet'!AA183 * IFERROR(INDIRECT('Input Sheet'!$AO183 &amp; "_MitigationPercent"),0)</f>
        <v>0</v>
      </c>
      <c r="AB27" s="4" cm="1">
        <f t="array" aca="1" ref="AB27" ca="1">'Input Sheet'!AB183 * IFERROR(INDIRECT('Input Sheet'!$AO183 &amp; "_MitigationPercent"),0)</f>
        <v>0</v>
      </c>
      <c r="AC27" s="4" cm="1">
        <f t="array" aca="1" ref="AC27" ca="1">'Input Sheet'!AC183 * IFERROR(INDIRECT('Input Sheet'!$AO183 &amp; "_MitigationPercent"),0)</f>
        <v>0</v>
      </c>
      <c r="AD27" s="4" cm="1">
        <f t="array" aca="1" ref="AD27" ca="1">'Input Sheet'!AD183 * IFERROR(INDIRECT('Input Sheet'!$AO183 &amp; "_MitigationPercent"),0)</f>
        <v>0</v>
      </c>
      <c r="AE27" s="4" cm="1">
        <f t="array" aca="1" ref="AE27" ca="1">'Input Sheet'!AE183 * IFERROR(INDIRECT('Input Sheet'!$AO183 &amp; "_MitigationPercent"),0)</f>
        <v>0</v>
      </c>
      <c r="AF27" s="4" cm="1">
        <f t="array" aca="1" ref="AF27" ca="1">'Input Sheet'!AF183 * IFERROR(INDIRECT('Input Sheet'!$AO183 &amp; "_MitigationPercent"),0)</f>
        <v>0</v>
      </c>
      <c r="AG27" s="4" cm="1">
        <f t="array" aca="1" ref="AG27" ca="1">'Input Sheet'!AG183 * IFERROR(INDIRECT('Input Sheet'!$AO183 &amp; "_MitigationPercent"),0)</f>
        <v>0</v>
      </c>
      <c r="AH27" s="4" cm="1">
        <f t="array" aca="1" ref="AH27" ca="1">'Input Sheet'!AH183 * IFERROR(INDIRECT('Input Sheet'!$AO183 &amp; "_MitigationPercent"),0)</f>
        <v>0</v>
      </c>
      <c r="AI27" s="4" cm="1">
        <f t="array" aca="1" ref="AI27" ca="1">'Input Sheet'!AI183 * IFERROR(INDIRECT('Input Sheet'!$AO183 &amp; "_MitigationPercent"),0)</f>
        <v>0</v>
      </c>
      <c r="AJ27" s="4" cm="1">
        <f t="array" aca="1" ref="AJ27" ca="1">'Input Sheet'!AJ183 * IFERROR(INDIRECT('Input Sheet'!$AO183 &amp; "_MitigationPercent"),0)</f>
        <v>0</v>
      </c>
      <c r="AK27" s="4" cm="1">
        <f t="array" aca="1" ref="AK27" ca="1">'Input Sheet'!AK183 * IFERROR(INDIRECT('Input Sheet'!$AO183 &amp; "_MitigationPercent"),0)</f>
        <v>0</v>
      </c>
      <c r="AL27" s="4" cm="1">
        <f t="array" aca="1" ref="AL27" ca="1">'Input Sheet'!AL183 * IFERROR(INDIRECT('Input Sheet'!$AO183 &amp; "_MitigationPercent"),0)</f>
        <v>0</v>
      </c>
      <c r="AM27" s="4" cm="1">
        <f t="array" aca="1" ref="AM27" ca="1">'Input Sheet'!AM183 * IFERROR(INDIRECT('Input Sheet'!$AO183 &amp; "_MitigationPercent"),0)</f>
        <v>0</v>
      </c>
    </row>
    <row r="28" spans="2:39" x14ac:dyDescent="0.45">
      <c r="B28" s="34" t="str">
        <f>IF(ISBLANK('Input Sheet'!$B184),"",'Input Sheet'!$B184)</f>
        <v/>
      </c>
      <c r="C28" s="3" t="str">
        <f>IF(ISBLANK('Input Sheet'!$C184),"",'Input Sheet'!$C184)</f>
        <v/>
      </c>
      <c r="D28" s="4" cm="1">
        <f t="array" aca="1" ref="D28" ca="1">'Input Sheet'!D184 * IFERROR(INDIRECT('Input Sheet'!$AO184 &amp; "_MitigationPercent"),0)</f>
        <v>0</v>
      </c>
      <c r="E28" s="4" cm="1">
        <f t="array" aca="1" ref="E28" ca="1">'Input Sheet'!E184 * IFERROR(INDIRECT('Input Sheet'!$AO184 &amp; "_MitigationPercent"),0)</f>
        <v>0</v>
      </c>
      <c r="F28" s="4" cm="1">
        <f t="array" aca="1" ref="F28" ca="1">'Input Sheet'!F184 * IFERROR(INDIRECT('Input Sheet'!$AO184 &amp; "_MitigationPercent"),0)</f>
        <v>0</v>
      </c>
      <c r="G28" s="4" cm="1">
        <f t="array" aca="1" ref="G28" ca="1">'Input Sheet'!G184 * IFERROR(INDIRECT('Input Sheet'!$AO184 &amp; "_MitigationPercent"),0)</f>
        <v>0</v>
      </c>
      <c r="H28" s="4" cm="1">
        <f t="array" aca="1" ref="H28" ca="1">'Input Sheet'!H184 * IFERROR(INDIRECT('Input Sheet'!$AO184 &amp; "_MitigationPercent"),0)</f>
        <v>0</v>
      </c>
      <c r="I28" s="4" cm="1">
        <f t="array" aca="1" ref="I28" ca="1">'Input Sheet'!I184 * IFERROR(INDIRECT('Input Sheet'!$AO184 &amp; "_MitigationPercent"),0)</f>
        <v>0</v>
      </c>
      <c r="J28" s="4" cm="1">
        <f t="array" aca="1" ref="J28" ca="1">'Input Sheet'!J184 * IFERROR(INDIRECT('Input Sheet'!$AO184 &amp; "_MitigationPercent"),0)</f>
        <v>0</v>
      </c>
      <c r="K28" s="4" cm="1">
        <f t="array" aca="1" ref="K28" ca="1">'Input Sheet'!K184 * IFERROR(INDIRECT('Input Sheet'!$AO184 &amp; "_MitigationPercent"),0)</f>
        <v>0</v>
      </c>
      <c r="L28" s="4" cm="1">
        <f t="array" aca="1" ref="L28" ca="1">'Input Sheet'!L184 * IFERROR(INDIRECT('Input Sheet'!$AO184 &amp; "_MitigationPercent"),0)</f>
        <v>0</v>
      </c>
      <c r="M28" s="4" cm="1">
        <f t="array" aca="1" ref="M28" ca="1">'Input Sheet'!M184 * IFERROR(INDIRECT('Input Sheet'!$AO184 &amp; "_MitigationPercent"),0)</f>
        <v>0</v>
      </c>
      <c r="N28" s="4" cm="1">
        <f t="array" aca="1" ref="N28" ca="1">'Input Sheet'!N184 * IFERROR(INDIRECT('Input Sheet'!$AO184 &amp; "_MitigationPercent"),0)</f>
        <v>0</v>
      </c>
      <c r="O28" s="4" cm="1">
        <f t="array" aca="1" ref="O28" ca="1">'Input Sheet'!O184 * IFERROR(INDIRECT('Input Sheet'!$AO184 &amp; "_MitigationPercent"),0)</f>
        <v>0</v>
      </c>
      <c r="P28" s="4" cm="1">
        <f t="array" aca="1" ref="P28" ca="1">'Input Sheet'!P184 * IFERROR(INDIRECT('Input Sheet'!$AO184 &amp; "_MitigationPercent"),0)</f>
        <v>0</v>
      </c>
      <c r="Q28" s="4" cm="1">
        <f t="array" aca="1" ref="Q28" ca="1">'Input Sheet'!Q184 * IFERROR(INDIRECT('Input Sheet'!$AO184 &amp; "_MitigationPercent"),0)</f>
        <v>0</v>
      </c>
      <c r="R28" s="4" cm="1">
        <f t="array" aca="1" ref="R28" ca="1">'Input Sheet'!R184 * IFERROR(INDIRECT('Input Sheet'!$AO184 &amp; "_MitigationPercent"),0)</f>
        <v>0</v>
      </c>
      <c r="S28" s="4" cm="1">
        <f t="array" aca="1" ref="S28" ca="1">'Input Sheet'!S184 * IFERROR(INDIRECT('Input Sheet'!$AO184 &amp; "_MitigationPercent"),0)</f>
        <v>0</v>
      </c>
      <c r="T28" s="4" cm="1">
        <f t="array" aca="1" ref="T28" ca="1">'Input Sheet'!T184 * IFERROR(INDIRECT('Input Sheet'!$AO184 &amp; "_MitigationPercent"),0)</f>
        <v>0</v>
      </c>
      <c r="U28" s="4" cm="1">
        <f t="array" aca="1" ref="U28" ca="1">'Input Sheet'!U184 * IFERROR(INDIRECT('Input Sheet'!$AO184 &amp; "_MitigationPercent"),0)</f>
        <v>0</v>
      </c>
      <c r="V28" s="4" cm="1">
        <f t="array" aca="1" ref="V28" ca="1">'Input Sheet'!V184 * IFERROR(INDIRECT('Input Sheet'!$AO184 &amp; "_MitigationPercent"),0)</f>
        <v>0</v>
      </c>
      <c r="W28" s="4" cm="1">
        <f t="array" aca="1" ref="W28" ca="1">'Input Sheet'!W184 * IFERROR(INDIRECT('Input Sheet'!$AO184 &amp; "_MitigationPercent"),0)</f>
        <v>0</v>
      </c>
      <c r="X28" s="4" cm="1">
        <f t="array" aca="1" ref="X28" ca="1">'Input Sheet'!X184 * IFERROR(INDIRECT('Input Sheet'!$AO184 &amp; "_MitigationPercent"),0)</f>
        <v>0</v>
      </c>
      <c r="Y28" s="4" cm="1">
        <f t="array" aca="1" ref="Y28" ca="1">'Input Sheet'!Y184 * IFERROR(INDIRECT('Input Sheet'!$AO184 &amp; "_MitigationPercent"),0)</f>
        <v>0</v>
      </c>
      <c r="Z28" s="4" cm="1">
        <f t="array" aca="1" ref="Z28" ca="1">'Input Sheet'!Z184 * IFERROR(INDIRECT('Input Sheet'!$AO184 &amp; "_MitigationPercent"),0)</f>
        <v>0</v>
      </c>
      <c r="AA28" s="4" cm="1">
        <f t="array" aca="1" ref="AA28" ca="1">'Input Sheet'!AA184 * IFERROR(INDIRECT('Input Sheet'!$AO184 &amp; "_MitigationPercent"),0)</f>
        <v>0</v>
      </c>
      <c r="AB28" s="4" cm="1">
        <f t="array" aca="1" ref="AB28" ca="1">'Input Sheet'!AB184 * IFERROR(INDIRECT('Input Sheet'!$AO184 &amp; "_MitigationPercent"),0)</f>
        <v>0</v>
      </c>
      <c r="AC28" s="4" cm="1">
        <f t="array" aca="1" ref="AC28" ca="1">'Input Sheet'!AC184 * IFERROR(INDIRECT('Input Sheet'!$AO184 &amp; "_MitigationPercent"),0)</f>
        <v>0</v>
      </c>
      <c r="AD28" s="4" cm="1">
        <f t="array" aca="1" ref="AD28" ca="1">'Input Sheet'!AD184 * IFERROR(INDIRECT('Input Sheet'!$AO184 &amp; "_MitigationPercent"),0)</f>
        <v>0</v>
      </c>
      <c r="AE28" s="4" cm="1">
        <f t="array" aca="1" ref="AE28" ca="1">'Input Sheet'!AE184 * IFERROR(INDIRECT('Input Sheet'!$AO184 &amp; "_MitigationPercent"),0)</f>
        <v>0</v>
      </c>
      <c r="AF28" s="4" cm="1">
        <f t="array" aca="1" ref="AF28" ca="1">'Input Sheet'!AF184 * IFERROR(INDIRECT('Input Sheet'!$AO184 &amp; "_MitigationPercent"),0)</f>
        <v>0</v>
      </c>
      <c r="AG28" s="4" cm="1">
        <f t="array" aca="1" ref="AG28" ca="1">'Input Sheet'!AG184 * IFERROR(INDIRECT('Input Sheet'!$AO184 &amp; "_MitigationPercent"),0)</f>
        <v>0</v>
      </c>
      <c r="AH28" s="4" cm="1">
        <f t="array" aca="1" ref="AH28" ca="1">'Input Sheet'!AH184 * IFERROR(INDIRECT('Input Sheet'!$AO184 &amp; "_MitigationPercent"),0)</f>
        <v>0</v>
      </c>
      <c r="AI28" s="4" cm="1">
        <f t="array" aca="1" ref="AI28" ca="1">'Input Sheet'!AI184 * IFERROR(INDIRECT('Input Sheet'!$AO184 &amp; "_MitigationPercent"),0)</f>
        <v>0</v>
      </c>
      <c r="AJ28" s="4" cm="1">
        <f t="array" aca="1" ref="AJ28" ca="1">'Input Sheet'!AJ184 * IFERROR(INDIRECT('Input Sheet'!$AO184 &amp; "_MitigationPercent"),0)</f>
        <v>0</v>
      </c>
      <c r="AK28" s="4" cm="1">
        <f t="array" aca="1" ref="AK28" ca="1">'Input Sheet'!AK184 * IFERROR(INDIRECT('Input Sheet'!$AO184 &amp; "_MitigationPercent"),0)</f>
        <v>0</v>
      </c>
      <c r="AL28" s="4" cm="1">
        <f t="array" aca="1" ref="AL28" ca="1">'Input Sheet'!AL184 * IFERROR(INDIRECT('Input Sheet'!$AO184 &amp; "_MitigationPercent"),0)</f>
        <v>0</v>
      </c>
      <c r="AM28" s="4" cm="1">
        <f t="array" aca="1" ref="AM28" ca="1">'Input Sheet'!AM184 * IFERROR(INDIRECT('Input Sheet'!$AO184 &amp; "_MitigationPercent"),0)</f>
        <v>0</v>
      </c>
    </row>
    <row r="29" spans="2:39" x14ac:dyDescent="0.45">
      <c r="B29" s="34" t="str">
        <f>IF(ISBLANK('Input Sheet'!$B185),"",'Input Sheet'!$B185)</f>
        <v/>
      </c>
      <c r="C29" s="5" t="str">
        <f>IF(ISBLANK('Input Sheet'!$C185),"",'Input Sheet'!$C185)</f>
        <v/>
      </c>
      <c r="D29" s="4" cm="1">
        <f t="array" aca="1" ref="D29" ca="1">'Input Sheet'!D185 * IFERROR(INDIRECT('Input Sheet'!$AO185 &amp; "_MitigationPercent"),0)</f>
        <v>0</v>
      </c>
      <c r="E29" s="4" cm="1">
        <f t="array" aca="1" ref="E29" ca="1">'Input Sheet'!E185 * IFERROR(INDIRECT('Input Sheet'!$AO185 &amp; "_MitigationPercent"),0)</f>
        <v>0</v>
      </c>
      <c r="F29" s="4" cm="1">
        <f t="array" aca="1" ref="F29" ca="1">'Input Sheet'!F185 * IFERROR(INDIRECT('Input Sheet'!$AO185 &amp; "_MitigationPercent"),0)</f>
        <v>0</v>
      </c>
      <c r="G29" s="4" cm="1">
        <f t="array" aca="1" ref="G29" ca="1">'Input Sheet'!G185 * IFERROR(INDIRECT('Input Sheet'!$AO185 &amp; "_MitigationPercent"),0)</f>
        <v>0</v>
      </c>
      <c r="H29" s="4" cm="1">
        <f t="array" aca="1" ref="H29" ca="1">'Input Sheet'!H185 * IFERROR(INDIRECT('Input Sheet'!$AO185 &amp; "_MitigationPercent"),0)</f>
        <v>0</v>
      </c>
      <c r="I29" s="4" cm="1">
        <f t="array" aca="1" ref="I29" ca="1">'Input Sheet'!I185 * IFERROR(INDIRECT('Input Sheet'!$AO185 &amp; "_MitigationPercent"),0)</f>
        <v>0</v>
      </c>
      <c r="J29" s="4" cm="1">
        <f t="array" aca="1" ref="J29" ca="1">'Input Sheet'!J185 * IFERROR(INDIRECT('Input Sheet'!$AO185 &amp; "_MitigationPercent"),0)</f>
        <v>0</v>
      </c>
      <c r="K29" s="4" cm="1">
        <f t="array" aca="1" ref="K29" ca="1">'Input Sheet'!K185 * IFERROR(INDIRECT('Input Sheet'!$AO185 &amp; "_MitigationPercent"),0)</f>
        <v>0</v>
      </c>
      <c r="L29" s="4" cm="1">
        <f t="array" aca="1" ref="L29" ca="1">'Input Sheet'!L185 * IFERROR(INDIRECT('Input Sheet'!$AO185 &amp; "_MitigationPercent"),0)</f>
        <v>0</v>
      </c>
      <c r="M29" s="4" cm="1">
        <f t="array" aca="1" ref="M29" ca="1">'Input Sheet'!M185 * IFERROR(INDIRECT('Input Sheet'!$AO185 &amp; "_MitigationPercent"),0)</f>
        <v>0</v>
      </c>
      <c r="N29" s="4" cm="1">
        <f t="array" aca="1" ref="N29" ca="1">'Input Sheet'!N185 * IFERROR(INDIRECT('Input Sheet'!$AO185 &amp; "_MitigationPercent"),0)</f>
        <v>0</v>
      </c>
      <c r="O29" s="4" cm="1">
        <f t="array" aca="1" ref="O29" ca="1">'Input Sheet'!O185 * IFERROR(INDIRECT('Input Sheet'!$AO185 &amp; "_MitigationPercent"),0)</f>
        <v>0</v>
      </c>
      <c r="P29" s="4" cm="1">
        <f t="array" aca="1" ref="P29" ca="1">'Input Sheet'!P185 * IFERROR(INDIRECT('Input Sheet'!$AO185 &amp; "_MitigationPercent"),0)</f>
        <v>0</v>
      </c>
      <c r="Q29" s="4" cm="1">
        <f t="array" aca="1" ref="Q29" ca="1">'Input Sheet'!Q185 * IFERROR(INDIRECT('Input Sheet'!$AO185 &amp; "_MitigationPercent"),0)</f>
        <v>0</v>
      </c>
      <c r="R29" s="4" cm="1">
        <f t="array" aca="1" ref="R29" ca="1">'Input Sheet'!R185 * IFERROR(INDIRECT('Input Sheet'!$AO185 &amp; "_MitigationPercent"),0)</f>
        <v>0</v>
      </c>
      <c r="S29" s="4" cm="1">
        <f t="array" aca="1" ref="S29" ca="1">'Input Sheet'!S185 * IFERROR(INDIRECT('Input Sheet'!$AO185 &amp; "_MitigationPercent"),0)</f>
        <v>0</v>
      </c>
      <c r="T29" s="4" cm="1">
        <f t="array" aca="1" ref="T29" ca="1">'Input Sheet'!T185 * IFERROR(INDIRECT('Input Sheet'!$AO185 &amp; "_MitigationPercent"),0)</f>
        <v>0</v>
      </c>
      <c r="U29" s="4" cm="1">
        <f t="array" aca="1" ref="U29" ca="1">'Input Sheet'!U185 * IFERROR(INDIRECT('Input Sheet'!$AO185 &amp; "_MitigationPercent"),0)</f>
        <v>0</v>
      </c>
      <c r="V29" s="4" cm="1">
        <f t="array" aca="1" ref="V29" ca="1">'Input Sheet'!V185 * IFERROR(INDIRECT('Input Sheet'!$AO185 &amp; "_MitigationPercent"),0)</f>
        <v>0</v>
      </c>
      <c r="W29" s="4" cm="1">
        <f t="array" aca="1" ref="W29" ca="1">'Input Sheet'!W185 * IFERROR(INDIRECT('Input Sheet'!$AO185 &amp; "_MitigationPercent"),0)</f>
        <v>0</v>
      </c>
      <c r="X29" s="4" cm="1">
        <f t="array" aca="1" ref="X29" ca="1">'Input Sheet'!X185 * IFERROR(INDIRECT('Input Sheet'!$AO185 &amp; "_MitigationPercent"),0)</f>
        <v>0</v>
      </c>
      <c r="Y29" s="4" cm="1">
        <f t="array" aca="1" ref="Y29" ca="1">'Input Sheet'!Y185 * IFERROR(INDIRECT('Input Sheet'!$AO185 &amp; "_MitigationPercent"),0)</f>
        <v>0</v>
      </c>
      <c r="Z29" s="4" cm="1">
        <f t="array" aca="1" ref="Z29" ca="1">'Input Sheet'!Z185 * IFERROR(INDIRECT('Input Sheet'!$AO185 &amp; "_MitigationPercent"),0)</f>
        <v>0</v>
      </c>
      <c r="AA29" s="4" cm="1">
        <f t="array" aca="1" ref="AA29" ca="1">'Input Sheet'!AA185 * IFERROR(INDIRECT('Input Sheet'!$AO185 &amp; "_MitigationPercent"),0)</f>
        <v>0</v>
      </c>
      <c r="AB29" s="4" cm="1">
        <f t="array" aca="1" ref="AB29" ca="1">'Input Sheet'!AB185 * IFERROR(INDIRECT('Input Sheet'!$AO185 &amp; "_MitigationPercent"),0)</f>
        <v>0</v>
      </c>
      <c r="AC29" s="4" cm="1">
        <f t="array" aca="1" ref="AC29" ca="1">'Input Sheet'!AC185 * IFERROR(INDIRECT('Input Sheet'!$AO185 &amp; "_MitigationPercent"),0)</f>
        <v>0</v>
      </c>
      <c r="AD29" s="4" cm="1">
        <f t="array" aca="1" ref="AD29" ca="1">'Input Sheet'!AD185 * IFERROR(INDIRECT('Input Sheet'!$AO185 &amp; "_MitigationPercent"),0)</f>
        <v>0</v>
      </c>
      <c r="AE29" s="4" cm="1">
        <f t="array" aca="1" ref="AE29" ca="1">'Input Sheet'!AE185 * IFERROR(INDIRECT('Input Sheet'!$AO185 &amp; "_MitigationPercent"),0)</f>
        <v>0</v>
      </c>
      <c r="AF29" s="4" cm="1">
        <f t="array" aca="1" ref="AF29" ca="1">'Input Sheet'!AF185 * IFERROR(INDIRECT('Input Sheet'!$AO185 &amp; "_MitigationPercent"),0)</f>
        <v>0</v>
      </c>
      <c r="AG29" s="4" cm="1">
        <f t="array" aca="1" ref="AG29" ca="1">'Input Sheet'!AG185 * IFERROR(INDIRECT('Input Sheet'!$AO185 &amp; "_MitigationPercent"),0)</f>
        <v>0</v>
      </c>
      <c r="AH29" s="4" cm="1">
        <f t="array" aca="1" ref="AH29" ca="1">'Input Sheet'!AH185 * IFERROR(INDIRECT('Input Sheet'!$AO185 &amp; "_MitigationPercent"),0)</f>
        <v>0</v>
      </c>
      <c r="AI29" s="4" cm="1">
        <f t="array" aca="1" ref="AI29" ca="1">'Input Sheet'!AI185 * IFERROR(INDIRECT('Input Sheet'!$AO185 &amp; "_MitigationPercent"),0)</f>
        <v>0</v>
      </c>
      <c r="AJ29" s="4" cm="1">
        <f t="array" aca="1" ref="AJ29" ca="1">'Input Sheet'!AJ185 * IFERROR(INDIRECT('Input Sheet'!$AO185 &amp; "_MitigationPercent"),0)</f>
        <v>0</v>
      </c>
      <c r="AK29" s="4" cm="1">
        <f t="array" aca="1" ref="AK29" ca="1">'Input Sheet'!AK185 * IFERROR(INDIRECT('Input Sheet'!$AO185 &amp; "_MitigationPercent"),0)</f>
        <v>0</v>
      </c>
      <c r="AL29" s="4" cm="1">
        <f t="array" aca="1" ref="AL29" ca="1">'Input Sheet'!AL185 * IFERROR(INDIRECT('Input Sheet'!$AO185 &amp; "_MitigationPercent"),0)</f>
        <v>0</v>
      </c>
      <c r="AM29" s="4" cm="1">
        <f t="array" aca="1" ref="AM29" ca="1">'Input Sheet'!AM185 * IFERROR(INDIRECT('Input Sheet'!$AO185 &amp; "_MitigationPercent"),0)</f>
        <v>0</v>
      </c>
    </row>
    <row r="30" spans="2:39" x14ac:dyDescent="0.45">
      <c r="B30" s="5" t="s">
        <v>56</v>
      </c>
      <c r="C30" s="3"/>
      <c r="D30" s="10">
        <f ca="1">SUBTOTAL(109,MitigationHoursTable[Month 01])</f>
        <v>33.059999999999995</v>
      </c>
      <c r="E30" s="10">
        <f ca="1">SUBTOTAL(109,MitigationHoursTable[Month 02])</f>
        <v>66.11999999999999</v>
      </c>
      <c r="F30" s="10">
        <f ca="1">SUBTOTAL(109,MitigationHoursTable[Month 03])</f>
        <v>132.23999999999998</v>
      </c>
      <c r="G30" s="10">
        <f ca="1">SUBTOTAL(109,MitigationHoursTable[Month 04])</f>
        <v>132.23999999999998</v>
      </c>
      <c r="H30" s="10">
        <f ca="1">SUBTOTAL(109,MitigationHoursTable[Month 05])</f>
        <v>132.23999999999998</v>
      </c>
      <c r="I30" s="10">
        <f ca="1">SUBTOTAL(109,MitigationHoursTable[Month 06])</f>
        <v>264.47999999999996</v>
      </c>
      <c r="J30" s="10">
        <f ca="1">SUBTOTAL(109,MitigationHoursTable[Month 07])</f>
        <v>264.47999999999996</v>
      </c>
      <c r="K30" s="10">
        <f ca="1">SUBTOTAL(109,MitigationHoursTable[Month 08])</f>
        <v>264.47999999999996</v>
      </c>
      <c r="L30" s="10">
        <f ca="1">SUBTOTAL(109,MitigationHoursTable[Month 09])</f>
        <v>528.95999999999992</v>
      </c>
      <c r="M30" s="10">
        <f ca="1">SUBTOTAL(109,MitigationHoursTable[Month 10])</f>
        <v>528.95999999999992</v>
      </c>
      <c r="N30" s="10">
        <f ca="1">SUBTOTAL(109,MitigationHoursTable[Month 11])</f>
        <v>264.47999999999996</v>
      </c>
      <c r="O30" s="10">
        <f ca="1">SUBTOTAL(109,MitigationHoursTable[Month 12])</f>
        <v>132.23999999999998</v>
      </c>
      <c r="P30" s="10">
        <f ca="1">SUBTOTAL(109,MitigationHoursTable[Month 13])</f>
        <v>0</v>
      </c>
      <c r="Q30" s="10">
        <f ca="1">SUBTOTAL(109,MitigationHoursTable[Month 14])</f>
        <v>0</v>
      </c>
      <c r="R30" s="10">
        <f ca="1">SUBTOTAL(109,MitigationHoursTable[Month 15])</f>
        <v>0</v>
      </c>
      <c r="S30" s="10">
        <f ca="1">SUBTOTAL(109,MitigationHoursTable[Month 16])</f>
        <v>0</v>
      </c>
      <c r="T30" s="10">
        <f ca="1">SUBTOTAL(109,MitigationHoursTable[Month 17])</f>
        <v>0</v>
      </c>
      <c r="U30" s="10">
        <f ca="1">SUBTOTAL(109,MitigationHoursTable[Month 18])</f>
        <v>0</v>
      </c>
      <c r="V30" s="10">
        <f ca="1">SUBTOTAL(109,MitigationHoursTable[Month 19])</f>
        <v>0</v>
      </c>
      <c r="W30" s="10">
        <f ca="1">SUBTOTAL(109,MitigationHoursTable[Month 20])</f>
        <v>0</v>
      </c>
      <c r="X30" s="10">
        <f ca="1">SUBTOTAL(109,MitigationHoursTable[Month 21])</f>
        <v>0</v>
      </c>
      <c r="Y30" s="10">
        <f ca="1">SUBTOTAL(109,MitigationHoursTable[Month 22])</f>
        <v>0</v>
      </c>
      <c r="Z30" s="10">
        <f ca="1">SUBTOTAL(109,MitigationHoursTable[Month 23])</f>
        <v>0</v>
      </c>
      <c r="AA30" s="10">
        <f ca="1">SUBTOTAL(109,MitigationHoursTable[Month 24])</f>
        <v>0</v>
      </c>
      <c r="AB30" s="10">
        <f ca="1">SUBTOTAL(109,MitigationHoursTable[Month 25])</f>
        <v>0</v>
      </c>
      <c r="AC30" s="10">
        <f ca="1">SUBTOTAL(109,MitigationHoursTable[Month 26])</f>
        <v>0</v>
      </c>
      <c r="AD30" s="10">
        <f ca="1">SUBTOTAL(109,MitigationHoursTable[Month 27])</f>
        <v>0</v>
      </c>
      <c r="AE30" s="10">
        <f ca="1">SUBTOTAL(109,MitigationHoursTable[Month 28])</f>
        <v>0</v>
      </c>
      <c r="AF30" s="10">
        <f ca="1">SUBTOTAL(109,MitigationHoursTable[Month 29])</f>
        <v>0</v>
      </c>
      <c r="AG30" s="10">
        <f ca="1">SUBTOTAL(109,MitigationHoursTable[Month 30])</f>
        <v>0</v>
      </c>
      <c r="AH30" s="10">
        <f ca="1">SUBTOTAL(109,MitigationHoursTable[Month 31])</f>
        <v>0</v>
      </c>
      <c r="AI30" s="10">
        <f ca="1">SUBTOTAL(109,MitigationHoursTable[Month 32])</f>
        <v>0</v>
      </c>
      <c r="AJ30" s="10">
        <f ca="1">SUBTOTAL(109,MitigationHoursTable[Month 33])</f>
        <v>0</v>
      </c>
      <c r="AK30" s="10">
        <f ca="1">SUBTOTAL(109,MitigationHoursTable[Month 34])</f>
        <v>0</v>
      </c>
      <c r="AL30" s="10">
        <f ca="1">SUBTOTAL(109,MitigationHoursTable[Month 35])</f>
        <v>0</v>
      </c>
      <c r="AM30" s="10">
        <f ca="1">SUBTOTAL(109,MitigationHoursTable[Month 36])</f>
        <v>0</v>
      </c>
    </row>
    <row r="32" spans="2:39" ht="16.899999999999999" x14ac:dyDescent="0.5">
      <c r="B32" s="33" t="s">
        <v>46</v>
      </c>
    </row>
    <row r="33" spans="2:39" ht="16.899999999999999" x14ac:dyDescent="0.5">
      <c r="B33" s="33"/>
      <c r="C33" s="30"/>
      <c r="D33" s="2">
        <f>'Input Sheet'!D$159</f>
        <v>43952</v>
      </c>
      <c r="E33" s="2">
        <f>'Input Sheet'!E$159</f>
        <v>43983</v>
      </c>
      <c r="F33" s="2">
        <f>'Input Sheet'!F$159</f>
        <v>44013</v>
      </c>
      <c r="G33" s="2">
        <f>'Input Sheet'!G$159</f>
        <v>44044</v>
      </c>
      <c r="H33" s="2">
        <f>'Input Sheet'!H$159</f>
        <v>44075</v>
      </c>
      <c r="I33" s="2">
        <f>'Input Sheet'!I$159</f>
        <v>44105</v>
      </c>
      <c r="J33" s="2">
        <f>'Input Sheet'!J$159</f>
        <v>44136</v>
      </c>
      <c r="K33" s="2">
        <f>'Input Sheet'!K$159</f>
        <v>44166</v>
      </c>
      <c r="L33" s="2">
        <f>'Input Sheet'!L$159</f>
        <v>44197</v>
      </c>
      <c r="M33" s="2">
        <f>'Input Sheet'!M$159</f>
        <v>44228</v>
      </c>
      <c r="N33" s="2">
        <f>'Input Sheet'!N$159</f>
        <v>44256</v>
      </c>
      <c r="O33" s="2">
        <f>'Input Sheet'!O$159</f>
        <v>44287</v>
      </c>
      <c r="P33" s="2">
        <f>'Input Sheet'!P$159</f>
        <v>44317</v>
      </c>
      <c r="Q33" s="2">
        <f>'Input Sheet'!Q$159</f>
        <v>44348</v>
      </c>
      <c r="R33" s="2">
        <f>'Input Sheet'!R$159</f>
        <v>44378</v>
      </c>
      <c r="S33" s="2">
        <f>'Input Sheet'!S$159</f>
        <v>44409</v>
      </c>
      <c r="T33" s="2">
        <f>'Input Sheet'!T$159</f>
        <v>44440</v>
      </c>
      <c r="U33" s="2">
        <f>'Input Sheet'!U$159</f>
        <v>44470</v>
      </c>
      <c r="V33" s="2">
        <f>'Input Sheet'!V$159</f>
        <v>44501</v>
      </c>
      <c r="W33" s="2">
        <f>'Input Sheet'!W$159</f>
        <v>44531</v>
      </c>
      <c r="X33" s="2">
        <f>'Input Sheet'!X$159</f>
        <v>44562</v>
      </c>
      <c r="Y33" s="2">
        <f>'Input Sheet'!Y$159</f>
        <v>44593</v>
      </c>
      <c r="Z33" s="2">
        <f>'Input Sheet'!Z$159</f>
        <v>44621</v>
      </c>
      <c r="AA33" s="2">
        <f>'Input Sheet'!AA$159</f>
        <v>44652</v>
      </c>
      <c r="AB33" s="2">
        <f>'Input Sheet'!AB$159</f>
        <v>44682</v>
      </c>
      <c r="AC33" s="2">
        <f>'Input Sheet'!AC$159</f>
        <v>44713</v>
      </c>
      <c r="AD33" s="2">
        <f>'Input Sheet'!AD$159</f>
        <v>44743</v>
      </c>
      <c r="AE33" s="2">
        <f>'Input Sheet'!AE$159</f>
        <v>44774</v>
      </c>
      <c r="AF33" s="2">
        <f>'Input Sheet'!AF$159</f>
        <v>44805</v>
      </c>
      <c r="AG33" s="2">
        <f>'Input Sheet'!AG$159</f>
        <v>44835</v>
      </c>
      <c r="AH33" s="2">
        <f>'Input Sheet'!AH$159</f>
        <v>44866</v>
      </c>
      <c r="AI33" s="2">
        <f>'Input Sheet'!AI$159</f>
        <v>44896</v>
      </c>
      <c r="AJ33" s="2">
        <f>'Input Sheet'!AJ$159</f>
        <v>44927</v>
      </c>
      <c r="AK33" s="2">
        <f>'Input Sheet'!AK$159</f>
        <v>44958</v>
      </c>
      <c r="AL33" s="2">
        <f>'Input Sheet'!AL$159</f>
        <v>44986</v>
      </c>
      <c r="AM33" s="2">
        <f>'Input Sheet'!AM$159</f>
        <v>45017</v>
      </c>
    </row>
    <row r="34" spans="2:39" x14ac:dyDescent="0.45">
      <c r="B34" t="s">
        <v>90</v>
      </c>
      <c r="C34" t="s">
        <v>7</v>
      </c>
      <c r="D34" s="1" t="s">
        <v>9</v>
      </c>
      <c r="E34" s="1" t="s">
        <v>10</v>
      </c>
      <c r="F34" s="1" t="s">
        <v>11</v>
      </c>
      <c r="G34" s="1" t="s">
        <v>12</v>
      </c>
      <c r="H34" s="1" t="s">
        <v>13</v>
      </c>
      <c r="I34" s="1" t="s">
        <v>14</v>
      </c>
      <c r="J34" s="1" t="s">
        <v>15</v>
      </c>
      <c r="K34" s="1" t="s">
        <v>16</v>
      </c>
      <c r="L34" s="1" t="s">
        <v>17</v>
      </c>
      <c r="M34" s="1" t="s">
        <v>18</v>
      </c>
      <c r="N34" s="1" t="s">
        <v>19</v>
      </c>
      <c r="O34" s="1" t="s">
        <v>20</v>
      </c>
      <c r="P34" s="1" t="s">
        <v>21</v>
      </c>
      <c r="Q34" s="1" t="s">
        <v>22</v>
      </c>
      <c r="R34" s="1" t="s">
        <v>23</v>
      </c>
      <c r="S34" s="1" t="s">
        <v>24</v>
      </c>
      <c r="T34" s="1" t="s">
        <v>25</v>
      </c>
      <c r="U34" s="1" t="s">
        <v>26</v>
      </c>
      <c r="V34" s="1" t="s">
        <v>27</v>
      </c>
      <c r="W34" s="1" t="s">
        <v>28</v>
      </c>
      <c r="X34" s="1" t="s">
        <v>29</v>
      </c>
      <c r="Y34" s="1" t="s">
        <v>30</v>
      </c>
      <c r="Z34" s="1" t="s">
        <v>31</v>
      </c>
      <c r="AA34" s="1" t="s">
        <v>32</v>
      </c>
      <c r="AB34" s="1" t="s">
        <v>33</v>
      </c>
      <c r="AC34" s="1" t="s">
        <v>34</v>
      </c>
      <c r="AD34" s="1" t="s">
        <v>35</v>
      </c>
      <c r="AE34" s="1" t="s">
        <v>36</v>
      </c>
      <c r="AF34" s="1" t="s">
        <v>37</v>
      </c>
      <c r="AG34" s="1" t="s">
        <v>38</v>
      </c>
      <c r="AH34" s="1" t="s">
        <v>39</v>
      </c>
      <c r="AI34" s="1" t="s">
        <v>40</v>
      </c>
      <c r="AJ34" s="1" t="s">
        <v>41</v>
      </c>
      <c r="AK34" s="1" t="s">
        <v>42</v>
      </c>
      <c r="AL34" s="1" t="s">
        <v>43</v>
      </c>
      <c r="AM34" s="1" t="s">
        <v>44</v>
      </c>
    </row>
    <row r="35" spans="2:39" x14ac:dyDescent="0.45">
      <c r="B35" s="4" t="str">
        <f>IF(ISBLANK('Input Sheet'!$B161),"",'Input Sheet'!$B161)</f>
        <v>HVAC and Sheet Metal</v>
      </c>
      <c r="C35" s="3" t="str">
        <f>IF(ISBLANK('Input Sheet'!$C161),"",'Input Sheet'!$C161)</f>
        <v>Foreman</v>
      </c>
      <c r="D35" s="9" cm="1">
        <f t="array" aca="1" ref="D35" ca="1">D5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361.71614159999996</v>
      </c>
      <c r="E35" s="9" cm="1">
        <f t="array" aca="1" ref="E35" ca="1">E5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723.43228319999992</v>
      </c>
      <c r="F35" s="9" cm="1">
        <f t="array" aca="1" ref="F35" ca="1">F5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G35" s="9" cm="1">
        <f t="array" aca="1" ref="G35" ca="1">G5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H35" s="9" cm="1">
        <f t="array" aca="1" ref="H35" ca="1">H5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I35" s="9" cm="1">
        <f t="array" aca="1" ref="I35" ca="1">I5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J35" s="9" cm="1">
        <f t="array" aca="1" ref="J35" ca="1">J5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K35" s="9" cm="1">
        <f t="array" aca="1" ref="K35" ca="1">K5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L35" s="9" cm="1">
        <f t="array" aca="1" ref="L35" ca="1">L5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5787.4582655999993</v>
      </c>
      <c r="M35" s="9" cm="1">
        <f t="array" aca="1" ref="M35" ca="1">M5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5787.4582655999993</v>
      </c>
      <c r="N35" s="9" cm="1">
        <f t="array" aca="1" ref="N35" ca="1">N5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O35" s="9" cm="1">
        <f t="array" aca="1" ref="O35" ca="1">O5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P35" s="9" cm="1">
        <f t="array" aca="1" ref="P35" ca="1">P5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35" s="9" cm="1">
        <f t="array" aca="1" ref="Q35" ca="1">Q5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35" s="9" cm="1">
        <f t="array" aca="1" ref="R35" ca="1">R5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35" s="9" cm="1">
        <f t="array" aca="1" ref="S35" ca="1">S5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35" s="9" cm="1">
        <f t="array" aca="1" ref="T35" ca="1">T5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35" s="9" cm="1">
        <f t="array" aca="1" ref="U35" ca="1">U5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35" s="9" cm="1">
        <f t="array" aca="1" ref="V35" ca="1">V5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35" s="9" cm="1">
        <f t="array" aca="1" ref="W35" ca="1">W5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35" s="9" cm="1">
        <f t="array" aca="1" ref="X35" ca="1">X5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35" s="9" cm="1">
        <f t="array" aca="1" ref="Y35" ca="1">Y5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35" s="9" cm="1">
        <f t="array" aca="1" ref="Z35" ca="1">Z5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35" s="9" cm="1">
        <f t="array" aca="1" ref="AA35" ca="1">AA5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35" s="9" cm="1">
        <f t="array" aca="1" ref="AB35" ca="1">AB5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35" s="9" cm="1">
        <f t="array" aca="1" ref="AC35" ca="1">AC5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35" s="9" cm="1">
        <f t="array" aca="1" ref="AD35" ca="1">AD5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35" s="9" cm="1">
        <f t="array" aca="1" ref="AE35" ca="1">AE5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35" s="9" cm="1">
        <f t="array" aca="1" ref="AF35" ca="1">AF5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35" s="9" cm="1">
        <f t="array" aca="1" ref="AG35" ca="1">AG5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35" s="9" cm="1">
        <f t="array" aca="1" ref="AH35" ca="1">AH5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35" s="9" cm="1">
        <f t="array" aca="1" ref="AI35" ca="1">AI5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35" s="9" cm="1">
        <f t="array" aca="1" ref="AJ35" ca="1">AJ5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35" s="9" cm="1">
        <f t="array" aca="1" ref="AK35" ca="1">AK5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35" s="9" cm="1">
        <f t="array" aca="1" ref="AL35" ca="1">AL5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35" s="9" cm="1">
        <f t="array" aca="1" ref="AM35" ca="1">AM5 * SUMPRODUCT((IFERROR(INDIRECT('Input Sheet'!$AO161 &amp; "Table[Trade/Discipline]"),1)=MitigationCostTable[[#This Row],[Team Member]:[Team Member]])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36" spans="2:39" x14ac:dyDescent="0.45">
      <c r="B36" s="4" t="str">
        <f>IF(ISBLANK('Input Sheet'!$B162),"",'Input Sheet'!$B162)</f>
        <v>HVAC and Sheet Metal</v>
      </c>
      <c r="C36" s="3" t="str">
        <f>IF(ISBLANK('Input Sheet'!$C162),"",'Input Sheet'!$C162)</f>
        <v>Journeyman</v>
      </c>
      <c r="D36" s="9" cm="1">
        <f t="array" aca="1" ref="D36" ca="1">D6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746.03954205000002</v>
      </c>
      <c r="E36" s="9" cm="1">
        <f t="array" aca="1" ref="E36" ca="1">E6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1492.0790841</v>
      </c>
      <c r="F36" s="9" cm="1">
        <f t="array" aca="1" ref="F36" ca="1">F6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2984.1581682000001</v>
      </c>
      <c r="G36" s="9" cm="1">
        <f t="array" aca="1" ref="G36" ca="1">G6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2984.1581682000001</v>
      </c>
      <c r="H36" s="9" cm="1">
        <f t="array" aca="1" ref="H36" ca="1">H6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2984.1581682000001</v>
      </c>
      <c r="I36" s="9" cm="1">
        <f t="array" aca="1" ref="I36" ca="1">I6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5968.3163364000002</v>
      </c>
      <c r="J36" s="9" cm="1">
        <f t="array" aca="1" ref="J36" ca="1">J6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5968.3163364000002</v>
      </c>
      <c r="K36" s="9" cm="1">
        <f t="array" aca="1" ref="K36" ca="1">K6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5968.3163364000002</v>
      </c>
      <c r="L36" s="9" cm="1">
        <f t="array" aca="1" ref="L36" ca="1">L6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11936.6326728</v>
      </c>
      <c r="M36" s="9" cm="1">
        <f t="array" aca="1" ref="M36" ca="1">M6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11936.6326728</v>
      </c>
      <c r="N36" s="9" cm="1">
        <f t="array" aca="1" ref="N36" ca="1">N6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5968.3163364000002</v>
      </c>
      <c r="O36" s="9" cm="1">
        <f t="array" aca="1" ref="O36" ca="1">O6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2984.1581682000001</v>
      </c>
      <c r="P36" s="9" cm="1">
        <f t="array" aca="1" ref="P36" ca="1">P6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36" s="9" cm="1">
        <f t="array" aca="1" ref="Q36" ca="1">Q6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36" s="9" cm="1">
        <f t="array" aca="1" ref="R36" ca="1">R6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36" s="9" cm="1">
        <f t="array" aca="1" ref="S36" ca="1">S6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36" s="9" cm="1">
        <f t="array" aca="1" ref="T36" ca="1">T6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36" s="9" cm="1">
        <f t="array" aca="1" ref="U36" ca="1">U6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36" s="9" cm="1">
        <f t="array" aca="1" ref="V36" ca="1">V6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36" s="9" cm="1">
        <f t="array" aca="1" ref="W36" ca="1">W6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36" s="9" cm="1">
        <f t="array" aca="1" ref="X36" ca="1">X6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36" s="9" cm="1">
        <f t="array" aca="1" ref="Y36" ca="1">Y6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36" s="9" cm="1">
        <f t="array" aca="1" ref="Z36" ca="1">Z6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36" s="9" cm="1">
        <f t="array" aca="1" ref="AA36" ca="1">AA6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36" s="9" cm="1">
        <f t="array" aca="1" ref="AB36" ca="1">AB6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36" s="9" cm="1">
        <f t="array" aca="1" ref="AC36" ca="1">AC6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36" s="9" cm="1">
        <f t="array" aca="1" ref="AD36" ca="1">AD6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36" s="9" cm="1">
        <f t="array" aca="1" ref="AE36" ca="1">AE6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36" s="9" cm="1">
        <f t="array" aca="1" ref="AF36" ca="1">AF6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36" s="9" cm="1">
        <f t="array" aca="1" ref="AG36" ca="1">AG6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36" s="9" cm="1">
        <f t="array" aca="1" ref="AH36" ca="1">AH6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36" s="9" cm="1">
        <f t="array" aca="1" ref="AI36" ca="1">AI6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36" s="9" cm="1">
        <f t="array" aca="1" ref="AJ36" ca="1">AJ6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36" s="9" cm="1">
        <f t="array" aca="1" ref="AK36" ca="1">AK6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36" s="9" cm="1">
        <f t="array" aca="1" ref="AL36" ca="1">AL6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36" s="9" cm="1">
        <f t="array" aca="1" ref="AM36" ca="1">AM6 * SUMPRODUCT((IFERROR(INDIRECT('Input Sheet'!$AO162 &amp; "Table[Trade/Discipline]"),1)=MitigationCostTable[[#This Row],[Team Member]:[Team Member]])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37" spans="2:39" x14ac:dyDescent="0.45">
      <c r="B37" s="4" t="str">
        <f>IF(ISBLANK('Input Sheet'!$B163),"",'Input Sheet'!$B163)</f>
        <v>Piping</v>
      </c>
      <c r="C37" s="3" t="str">
        <f>IF(ISBLANK('Input Sheet'!$C163),"",'Input Sheet'!$C163)</f>
        <v>Foreman</v>
      </c>
      <c r="D37" s="9" cm="1">
        <f t="array" aca="1" ref="D37" ca="1">D7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361.71614159999996</v>
      </c>
      <c r="E37" s="9" cm="1">
        <f t="array" aca="1" ref="E37" ca="1">E7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723.43228319999992</v>
      </c>
      <c r="F37" s="9" cm="1">
        <f t="array" aca="1" ref="F37" ca="1">F7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G37" s="9" cm="1">
        <f t="array" aca="1" ref="G37" ca="1">G7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H37" s="9" cm="1">
        <f t="array" aca="1" ref="H37" ca="1">H7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I37" s="9" cm="1">
        <f t="array" aca="1" ref="I37" ca="1">I7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J37" s="9" cm="1">
        <f t="array" aca="1" ref="J37" ca="1">J7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K37" s="9" cm="1">
        <f t="array" aca="1" ref="K37" ca="1">K7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L37" s="9" cm="1">
        <f t="array" aca="1" ref="L37" ca="1">L7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5787.4582655999993</v>
      </c>
      <c r="M37" s="9" cm="1">
        <f t="array" aca="1" ref="M37" ca="1">M7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5787.4582655999993</v>
      </c>
      <c r="N37" s="9" cm="1">
        <f t="array" aca="1" ref="N37" ca="1">N7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O37" s="9" cm="1">
        <f t="array" aca="1" ref="O37" ca="1">O7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P37" s="9" cm="1">
        <f t="array" aca="1" ref="P37" ca="1">P7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37" s="9" cm="1">
        <f t="array" aca="1" ref="Q37" ca="1">Q7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37" s="9" cm="1">
        <f t="array" aca="1" ref="R37" ca="1">R7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37" s="9" cm="1">
        <f t="array" aca="1" ref="S37" ca="1">S7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37" s="9" cm="1">
        <f t="array" aca="1" ref="T37" ca="1">T7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37" s="9" cm="1">
        <f t="array" aca="1" ref="U37" ca="1">U7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37" s="9" cm="1">
        <f t="array" aca="1" ref="V37" ca="1">V7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37" s="9" cm="1">
        <f t="array" aca="1" ref="W37" ca="1">W7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37" s="9" cm="1">
        <f t="array" aca="1" ref="X37" ca="1">X7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37" s="9" cm="1">
        <f t="array" aca="1" ref="Y37" ca="1">Y7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37" s="9" cm="1">
        <f t="array" aca="1" ref="Z37" ca="1">Z7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37" s="9" cm="1">
        <f t="array" aca="1" ref="AA37" ca="1">AA7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37" s="9" cm="1">
        <f t="array" aca="1" ref="AB37" ca="1">AB7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37" s="9" cm="1">
        <f t="array" aca="1" ref="AC37" ca="1">AC7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37" s="9" cm="1">
        <f t="array" aca="1" ref="AD37" ca="1">AD7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37" s="9" cm="1">
        <f t="array" aca="1" ref="AE37" ca="1">AE7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37" s="9" cm="1">
        <f t="array" aca="1" ref="AF37" ca="1">AF7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37" s="9" cm="1">
        <f t="array" aca="1" ref="AG37" ca="1">AG7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37" s="9" cm="1">
        <f t="array" aca="1" ref="AH37" ca="1">AH7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37" s="9" cm="1">
        <f t="array" aca="1" ref="AI37" ca="1">AI7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37" s="9" cm="1">
        <f t="array" aca="1" ref="AJ37" ca="1">AJ7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37" s="9" cm="1">
        <f t="array" aca="1" ref="AK37" ca="1">AK7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37" s="9" cm="1">
        <f t="array" aca="1" ref="AL37" ca="1">AL7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37" s="9" cm="1">
        <f t="array" aca="1" ref="AM37" ca="1">AM7 * SUMPRODUCT((IFERROR(INDIRECT('Input Sheet'!$AO163 &amp; "Table[Trade/Discipline]"),1)=MitigationCostTable[[#This Row],[Team Member]:[Team Member]])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38" spans="2:39" x14ac:dyDescent="0.45">
      <c r="B38" s="4" t="str">
        <f>IF(ISBLANK('Input Sheet'!$B164),"",'Input Sheet'!$B164)</f>
        <v>Piping</v>
      </c>
      <c r="C38" s="3" t="str">
        <f>IF(ISBLANK('Input Sheet'!$C164),"",'Input Sheet'!$C164)</f>
        <v>Journeyman</v>
      </c>
      <c r="D38" s="9" cm="1">
        <f t="array" aca="1" ref="D38" ca="1">D8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746.03954205000002</v>
      </c>
      <c r="E38" s="9" cm="1">
        <f t="array" aca="1" ref="E38" ca="1">E8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1492.0790841</v>
      </c>
      <c r="F38" s="9" cm="1">
        <f t="array" aca="1" ref="F38" ca="1">F8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2984.1581682000001</v>
      </c>
      <c r="G38" s="9" cm="1">
        <f t="array" aca="1" ref="G38" ca="1">G8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2984.1581682000001</v>
      </c>
      <c r="H38" s="9" cm="1">
        <f t="array" aca="1" ref="H38" ca="1">H8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2984.1581682000001</v>
      </c>
      <c r="I38" s="9" cm="1">
        <f t="array" aca="1" ref="I38" ca="1">I8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5968.3163364000002</v>
      </c>
      <c r="J38" s="9" cm="1">
        <f t="array" aca="1" ref="J38" ca="1">J8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5968.3163364000002</v>
      </c>
      <c r="K38" s="9" cm="1">
        <f t="array" aca="1" ref="K38" ca="1">K8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5968.3163364000002</v>
      </c>
      <c r="L38" s="9" cm="1">
        <f t="array" aca="1" ref="L38" ca="1">L8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11936.6326728</v>
      </c>
      <c r="M38" s="9" cm="1">
        <f t="array" aca="1" ref="M38" ca="1">M8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11936.6326728</v>
      </c>
      <c r="N38" s="9" cm="1">
        <f t="array" aca="1" ref="N38" ca="1">N8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5968.3163364000002</v>
      </c>
      <c r="O38" s="9" cm="1">
        <f t="array" aca="1" ref="O38" ca="1">O8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2984.1581682000001</v>
      </c>
      <c r="P38" s="9" cm="1">
        <f t="array" aca="1" ref="P38" ca="1">P8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38" s="9" cm="1">
        <f t="array" aca="1" ref="Q38" ca="1">Q8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38" s="9" cm="1">
        <f t="array" aca="1" ref="R38" ca="1">R8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38" s="9" cm="1">
        <f t="array" aca="1" ref="S38" ca="1">S8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38" s="9" cm="1">
        <f t="array" aca="1" ref="T38" ca="1">T8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38" s="9" cm="1">
        <f t="array" aca="1" ref="U38" ca="1">U8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38" s="9" cm="1">
        <f t="array" aca="1" ref="V38" ca="1">V8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38" s="9" cm="1">
        <f t="array" aca="1" ref="W38" ca="1">W8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38" s="9" cm="1">
        <f t="array" aca="1" ref="X38" ca="1">X8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38" s="9" cm="1">
        <f t="array" aca="1" ref="Y38" ca="1">Y8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38" s="9" cm="1">
        <f t="array" aca="1" ref="Z38" ca="1">Z8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38" s="9" cm="1">
        <f t="array" aca="1" ref="AA38" ca="1">AA8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38" s="9" cm="1">
        <f t="array" aca="1" ref="AB38" ca="1">AB8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38" s="9" cm="1">
        <f t="array" aca="1" ref="AC38" ca="1">AC8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38" s="9" cm="1">
        <f t="array" aca="1" ref="AD38" ca="1">AD8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38" s="9" cm="1">
        <f t="array" aca="1" ref="AE38" ca="1">AE8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38" s="9" cm="1">
        <f t="array" aca="1" ref="AF38" ca="1">AF8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38" s="9" cm="1">
        <f t="array" aca="1" ref="AG38" ca="1">AG8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38" s="9" cm="1">
        <f t="array" aca="1" ref="AH38" ca="1">AH8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38" s="9" cm="1">
        <f t="array" aca="1" ref="AI38" ca="1">AI8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38" s="9" cm="1">
        <f t="array" aca="1" ref="AJ38" ca="1">AJ8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38" s="9" cm="1">
        <f t="array" aca="1" ref="AK38" ca="1">AK8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38" s="9" cm="1">
        <f t="array" aca="1" ref="AL38" ca="1">AL8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38" s="9" cm="1">
        <f t="array" aca="1" ref="AM38" ca="1">AM8 * SUMPRODUCT((IFERROR(INDIRECT('Input Sheet'!$AO164 &amp; "Table[Trade/Discipline]"),1)=MitigationCostTable[[#This Row],[Team Member]:[Team Member]])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39" spans="2:39" x14ac:dyDescent="0.45">
      <c r="B39" s="4" t="str">
        <f>IF(ISBLANK('Input Sheet'!$B165),"",'Input Sheet'!$B165)</f>
        <v>Plumbing</v>
      </c>
      <c r="C39" s="3" t="str">
        <f>IF(ISBLANK('Input Sheet'!$C165),"",'Input Sheet'!$C165)</f>
        <v>Foreman</v>
      </c>
      <c r="D39" s="9" cm="1">
        <f t="array" aca="1" ref="D39" ca="1">D9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361.71614159999996</v>
      </c>
      <c r="E39" s="9" cm="1">
        <f t="array" aca="1" ref="E39" ca="1">E9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723.43228319999992</v>
      </c>
      <c r="F39" s="9" cm="1">
        <f t="array" aca="1" ref="F39" ca="1">F9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G39" s="9" cm="1">
        <f t="array" aca="1" ref="G39" ca="1">G9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H39" s="9" cm="1">
        <f t="array" aca="1" ref="H39" ca="1">H9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I39" s="9" cm="1">
        <f t="array" aca="1" ref="I39" ca="1">I9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J39" s="9" cm="1">
        <f t="array" aca="1" ref="J39" ca="1">J9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K39" s="9" cm="1">
        <f t="array" aca="1" ref="K39" ca="1">K9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L39" s="9" cm="1">
        <f t="array" aca="1" ref="L39" ca="1">L9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5787.4582655999993</v>
      </c>
      <c r="M39" s="9" cm="1">
        <f t="array" aca="1" ref="M39" ca="1">M9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5787.4582655999993</v>
      </c>
      <c r="N39" s="9" cm="1">
        <f t="array" aca="1" ref="N39" ca="1">N9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2893.7291327999997</v>
      </c>
      <c r="O39" s="9" cm="1">
        <f t="array" aca="1" ref="O39" ca="1">O9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1446.8645663999998</v>
      </c>
      <c r="P39" s="9" cm="1">
        <f t="array" aca="1" ref="P39" ca="1">P9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39" s="9" cm="1">
        <f t="array" aca="1" ref="Q39" ca="1">Q9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39" s="9" cm="1">
        <f t="array" aca="1" ref="R39" ca="1">R9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39" s="9" cm="1">
        <f t="array" aca="1" ref="S39" ca="1">S9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39" s="9" cm="1">
        <f t="array" aca="1" ref="T39" ca="1">T9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39" s="9" cm="1">
        <f t="array" aca="1" ref="U39" ca="1">U9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39" s="9" cm="1">
        <f t="array" aca="1" ref="V39" ca="1">V9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39" s="9" cm="1">
        <f t="array" aca="1" ref="W39" ca="1">W9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39" s="9" cm="1">
        <f t="array" aca="1" ref="X39" ca="1">X9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39" s="9" cm="1">
        <f t="array" aca="1" ref="Y39" ca="1">Y9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39" s="9" cm="1">
        <f t="array" aca="1" ref="Z39" ca="1">Z9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39" s="9" cm="1">
        <f t="array" aca="1" ref="AA39" ca="1">AA9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39" s="9" cm="1">
        <f t="array" aca="1" ref="AB39" ca="1">AB9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39" s="9" cm="1">
        <f t="array" aca="1" ref="AC39" ca="1">AC9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39" s="9" cm="1">
        <f t="array" aca="1" ref="AD39" ca="1">AD9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39" s="9" cm="1">
        <f t="array" aca="1" ref="AE39" ca="1">AE9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39" s="9" cm="1">
        <f t="array" aca="1" ref="AF39" ca="1">AF9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39" s="9" cm="1">
        <f t="array" aca="1" ref="AG39" ca="1">AG9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39" s="9" cm="1">
        <f t="array" aca="1" ref="AH39" ca="1">AH9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39" s="9" cm="1">
        <f t="array" aca="1" ref="AI39" ca="1">AI9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39" s="9" cm="1">
        <f t="array" aca="1" ref="AJ39" ca="1">AJ9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39" s="9" cm="1">
        <f t="array" aca="1" ref="AK39" ca="1">AK9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39" s="9" cm="1">
        <f t="array" aca="1" ref="AL39" ca="1">AL9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39" s="9" cm="1">
        <f t="array" aca="1" ref="AM39" ca="1">AM9 * SUMPRODUCT((IFERROR(INDIRECT('Input Sheet'!$AO165 &amp; "Table[Trade/Discipline]"),1)=MitigationCostTable[[#This Row],[Team Member]:[Team Member]])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0" spans="2:39" x14ac:dyDescent="0.45">
      <c r="B40" s="4" t="str">
        <f>IF(ISBLANK('Input Sheet'!$B166),"",'Input Sheet'!$B166)</f>
        <v>Plumbing</v>
      </c>
      <c r="C40" s="3" t="str">
        <f>IF(ISBLANK('Input Sheet'!$C166),"",'Input Sheet'!$C166)</f>
        <v>Journeyman</v>
      </c>
      <c r="D40" s="9" cm="1">
        <f t="array" aca="1" ref="D40" ca="1">D10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271.28710620000004</v>
      </c>
      <c r="E40" s="9" cm="1">
        <f t="array" aca="1" ref="E40" ca="1">E10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542.57421240000008</v>
      </c>
      <c r="F40" s="9" cm="1">
        <f t="array" aca="1" ref="F40" ca="1">F10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1085.1484248000002</v>
      </c>
      <c r="G40" s="9" cm="1">
        <f t="array" aca="1" ref="G40" ca="1">G10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1085.1484248000002</v>
      </c>
      <c r="H40" s="9" cm="1">
        <f t="array" aca="1" ref="H40" ca="1">H10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1085.1484248000002</v>
      </c>
      <c r="I40" s="9" cm="1">
        <f t="array" aca="1" ref="I40" ca="1">I10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2170.2968496000003</v>
      </c>
      <c r="J40" s="9" cm="1">
        <f t="array" aca="1" ref="J40" ca="1">J10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2170.2968496000003</v>
      </c>
      <c r="K40" s="9" cm="1">
        <f t="array" aca="1" ref="K40" ca="1">K10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2170.2968496000003</v>
      </c>
      <c r="L40" s="9" cm="1">
        <f t="array" aca="1" ref="L40" ca="1">L10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4340.5936992000006</v>
      </c>
      <c r="M40" s="9" cm="1">
        <f t="array" aca="1" ref="M40" ca="1">M10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4340.5936992000006</v>
      </c>
      <c r="N40" s="9" cm="1">
        <f t="array" aca="1" ref="N40" ca="1">N10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2170.2968496000003</v>
      </c>
      <c r="O40" s="9" cm="1">
        <f t="array" aca="1" ref="O40" ca="1">O10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1085.1484248000002</v>
      </c>
      <c r="P40" s="9" cm="1">
        <f t="array" aca="1" ref="P40" ca="1">P10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0" s="9" cm="1">
        <f t="array" aca="1" ref="Q40" ca="1">Q10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0" s="9" cm="1">
        <f t="array" aca="1" ref="R40" ca="1">R10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0" s="9" cm="1">
        <f t="array" aca="1" ref="S40" ca="1">S10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0" s="9" cm="1">
        <f t="array" aca="1" ref="T40" ca="1">T10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0" s="9" cm="1">
        <f t="array" aca="1" ref="U40" ca="1">U10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0" s="9" cm="1">
        <f t="array" aca="1" ref="V40" ca="1">V10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0" s="9" cm="1">
        <f t="array" aca="1" ref="W40" ca="1">W10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0" s="9" cm="1">
        <f t="array" aca="1" ref="X40" ca="1">X10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0" s="9" cm="1">
        <f t="array" aca="1" ref="Y40" ca="1">Y10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0" s="9" cm="1">
        <f t="array" aca="1" ref="Z40" ca="1">Z10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0" s="9" cm="1">
        <f t="array" aca="1" ref="AA40" ca="1">AA10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0" s="9" cm="1">
        <f t="array" aca="1" ref="AB40" ca="1">AB10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0" s="9" cm="1">
        <f t="array" aca="1" ref="AC40" ca="1">AC10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0" s="9" cm="1">
        <f t="array" aca="1" ref="AD40" ca="1">AD10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0" s="9" cm="1">
        <f t="array" aca="1" ref="AE40" ca="1">AE10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0" s="9" cm="1">
        <f t="array" aca="1" ref="AF40" ca="1">AF10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0" s="9" cm="1">
        <f t="array" aca="1" ref="AG40" ca="1">AG10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0" s="9" cm="1">
        <f t="array" aca="1" ref="AH40" ca="1">AH10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0" s="9" cm="1">
        <f t="array" aca="1" ref="AI40" ca="1">AI10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0" s="9" cm="1">
        <f t="array" aca="1" ref="AJ40" ca="1">AJ10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0" s="9" cm="1">
        <f t="array" aca="1" ref="AK40" ca="1">AK10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0" s="9" cm="1">
        <f t="array" aca="1" ref="AL40" ca="1">AL10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0" s="9" cm="1">
        <f t="array" aca="1" ref="AM40" ca="1">AM10 * SUMPRODUCT((IFERROR(INDIRECT('Input Sheet'!$AO166 &amp; "Table[Trade/Discipline]"),1)=MitigationCostTable[[#This Row],[Team Member]:[Team Member]])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1" spans="2:39" x14ac:dyDescent="0.45">
      <c r="B41" s="4" t="str">
        <f>IF(ISBLANK('Input Sheet'!$B167),"",'Input Sheet'!$B167)</f>
        <v/>
      </c>
      <c r="C41" s="3" t="str">
        <f>IF(ISBLANK('Input Sheet'!$C167),"",'Input Sheet'!$C167)</f>
        <v/>
      </c>
      <c r="D41" s="9" cm="1">
        <f t="array" aca="1" ref="D41" ca="1">D11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1" s="9" cm="1">
        <f t="array" aca="1" ref="E41" ca="1">E11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1" s="9" cm="1">
        <f t="array" aca="1" ref="F41" ca="1">F11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1" s="9" cm="1">
        <f t="array" aca="1" ref="G41" ca="1">G11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1" s="9" cm="1">
        <f t="array" aca="1" ref="H41" ca="1">H11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1" s="9" cm="1">
        <f t="array" aca="1" ref="I41" ca="1">I11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1" s="9" cm="1">
        <f t="array" aca="1" ref="J41" ca="1">J11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1" s="9" cm="1">
        <f t="array" aca="1" ref="K41" ca="1">K11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1" s="9" cm="1">
        <f t="array" aca="1" ref="L41" ca="1">L11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1" s="9" cm="1">
        <f t="array" aca="1" ref="M41" ca="1">M11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1" s="9" cm="1">
        <f t="array" aca="1" ref="N41" ca="1">N11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1" s="9" cm="1">
        <f t="array" aca="1" ref="O41" ca="1">O11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1" s="9" cm="1">
        <f t="array" aca="1" ref="P41" ca="1">P11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1" s="9" cm="1">
        <f t="array" aca="1" ref="Q41" ca="1">Q11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1" s="9" cm="1">
        <f t="array" aca="1" ref="R41" ca="1">R11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1" s="9" cm="1">
        <f t="array" aca="1" ref="S41" ca="1">S11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1" s="9" cm="1">
        <f t="array" aca="1" ref="T41" ca="1">T11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1" s="9" cm="1">
        <f t="array" aca="1" ref="U41" ca="1">U11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1" s="9" cm="1">
        <f t="array" aca="1" ref="V41" ca="1">V11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1" s="9" cm="1">
        <f t="array" aca="1" ref="W41" ca="1">W11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1" s="9" cm="1">
        <f t="array" aca="1" ref="X41" ca="1">X11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1" s="9" cm="1">
        <f t="array" aca="1" ref="Y41" ca="1">Y11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1" s="9" cm="1">
        <f t="array" aca="1" ref="Z41" ca="1">Z11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1" s="9" cm="1">
        <f t="array" aca="1" ref="AA41" ca="1">AA11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1" s="9" cm="1">
        <f t="array" aca="1" ref="AB41" ca="1">AB11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1" s="9" cm="1">
        <f t="array" aca="1" ref="AC41" ca="1">AC11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1" s="9" cm="1">
        <f t="array" aca="1" ref="AD41" ca="1">AD11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1" s="9" cm="1">
        <f t="array" aca="1" ref="AE41" ca="1">AE11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1" s="9" cm="1">
        <f t="array" aca="1" ref="AF41" ca="1">AF11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1" s="9" cm="1">
        <f t="array" aca="1" ref="AG41" ca="1">AG11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1" s="9" cm="1">
        <f t="array" aca="1" ref="AH41" ca="1">AH11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1" s="9" cm="1">
        <f t="array" aca="1" ref="AI41" ca="1">AI11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1" s="9" cm="1">
        <f t="array" aca="1" ref="AJ41" ca="1">AJ11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1" s="9" cm="1">
        <f t="array" aca="1" ref="AK41" ca="1">AK11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1" s="9" cm="1">
        <f t="array" aca="1" ref="AL41" ca="1">AL11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1" s="9" cm="1">
        <f t="array" aca="1" ref="AM41" ca="1">AM11 * SUMPRODUCT((IFERROR(INDIRECT('Input Sheet'!$AO167 &amp; "Table[Trade/Discipline]"),1)=MitigationCostTable[[#This Row],[Team Member]:[Team Member]])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2" spans="2:39" x14ac:dyDescent="0.45">
      <c r="B42" s="4" t="str">
        <f>IF(ISBLANK('Input Sheet'!$B168),"",'Input Sheet'!$B168)</f>
        <v/>
      </c>
      <c r="C42" s="3" t="str">
        <f>IF(ISBLANK('Input Sheet'!$C168),"",'Input Sheet'!$C168)</f>
        <v/>
      </c>
      <c r="D42" s="9" cm="1">
        <f t="array" aca="1" ref="D42" ca="1">D12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2" s="9" cm="1">
        <f t="array" aca="1" ref="E42" ca="1">E12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2" s="9" cm="1">
        <f t="array" aca="1" ref="F42" ca="1">F12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2" s="9" cm="1">
        <f t="array" aca="1" ref="G42" ca="1">G12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2" s="9" cm="1">
        <f t="array" aca="1" ref="H42" ca="1">H12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2" s="9" cm="1">
        <f t="array" aca="1" ref="I42" ca="1">I12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2" s="9" cm="1">
        <f t="array" aca="1" ref="J42" ca="1">J12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2" s="9" cm="1">
        <f t="array" aca="1" ref="K42" ca="1">K12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2" s="9" cm="1">
        <f t="array" aca="1" ref="L42" ca="1">L12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2" s="9" cm="1">
        <f t="array" aca="1" ref="M42" ca="1">M12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2" s="9" cm="1">
        <f t="array" aca="1" ref="N42" ca="1">N12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2" s="9" cm="1">
        <f t="array" aca="1" ref="O42" ca="1">O12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2" s="9" cm="1">
        <f t="array" aca="1" ref="P42" ca="1">P12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2" s="9" cm="1">
        <f t="array" aca="1" ref="Q42" ca="1">Q12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2" s="9" cm="1">
        <f t="array" aca="1" ref="R42" ca="1">R12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2" s="9" cm="1">
        <f t="array" aca="1" ref="S42" ca="1">S12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2" s="9" cm="1">
        <f t="array" aca="1" ref="T42" ca="1">T12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2" s="9" cm="1">
        <f t="array" aca="1" ref="U42" ca="1">U12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2" s="9" cm="1">
        <f t="array" aca="1" ref="V42" ca="1">V12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2" s="9" cm="1">
        <f t="array" aca="1" ref="W42" ca="1">W12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2" s="9" cm="1">
        <f t="array" aca="1" ref="X42" ca="1">X12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2" s="9" cm="1">
        <f t="array" aca="1" ref="Y42" ca="1">Y12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2" s="9" cm="1">
        <f t="array" aca="1" ref="Z42" ca="1">Z12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2" s="9" cm="1">
        <f t="array" aca="1" ref="AA42" ca="1">AA12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2" s="9" cm="1">
        <f t="array" aca="1" ref="AB42" ca="1">AB12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2" s="9" cm="1">
        <f t="array" aca="1" ref="AC42" ca="1">AC12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2" s="9" cm="1">
        <f t="array" aca="1" ref="AD42" ca="1">AD12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2" s="9" cm="1">
        <f t="array" aca="1" ref="AE42" ca="1">AE12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2" s="9" cm="1">
        <f t="array" aca="1" ref="AF42" ca="1">AF12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2" s="9" cm="1">
        <f t="array" aca="1" ref="AG42" ca="1">AG12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2" s="9" cm="1">
        <f t="array" aca="1" ref="AH42" ca="1">AH12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2" s="9" cm="1">
        <f t="array" aca="1" ref="AI42" ca="1">AI12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2" s="9" cm="1">
        <f t="array" aca="1" ref="AJ42" ca="1">AJ12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2" s="9" cm="1">
        <f t="array" aca="1" ref="AK42" ca="1">AK12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2" s="9" cm="1">
        <f t="array" aca="1" ref="AL42" ca="1">AL12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2" s="9" cm="1">
        <f t="array" aca="1" ref="AM42" ca="1">AM12 * SUMPRODUCT((IFERROR(INDIRECT('Input Sheet'!$AO168 &amp; "Table[Trade/Discipline]"),1)=MitigationCostTable[[#This Row],[Team Member]:[Team Member]])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3" spans="2:39" x14ac:dyDescent="0.45">
      <c r="B43" s="4" t="str">
        <f>IF(ISBLANK('Input Sheet'!$B169),"",'Input Sheet'!$B169)</f>
        <v/>
      </c>
      <c r="C43" s="3" t="str">
        <f>IF(ISBLANK('Input Sheet'!$C169),"",'Input Sheet'!$C169)</f>
        <v/>
      </c>
      <c r="D43" s="9" cm="1">
        <f t="array" aca="1" ref="D43" ca="1">D13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3" s="9" cm="1">
        <f t="array" aca="1" ref="E43" ca="1">E13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3" s="9" cm="1">
        <f t="array" aca="1" ref="F43" ca="1">F13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3" s="9" cm="1">
        <f t="array" aca="1" ref="G43" ca="1">G13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3" s="9" cm="1">
        <f t="array" aca="1" ref="H43" ca="1">H13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3" s="9" cm="1">
        <f t="array" aca="1" ref="I43" ca="1">I13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3" s="9" cm="1">
        <f t="array" aca="1" ref="J43" ca="1">J13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3" s="9" cm="1">
        <f t="array" aca="1" ref="K43" ca="1">K13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3" s="9" cm="1">
        <f t="array" aca="1" ref="L43" ca="1">L13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3" s="9" cm="1">
        <f t="array" aca="1" ref="M43" ca="1">M13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3" s="9" cm="1">
        <f t="array" aca="1" ref="N43" ca="1">N13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3" s="9" cm="1">
        <f t="array" aca="1" ref="O43" ca="1">O13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3" s="9" cm="1">
        <f t="array" aca="1" ref="P43" ca="1">P13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3" s="9" cm="1">
        <f t="array" aca="1" ref="Q43" ca="1">Q13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3" s="9" cm="1">
        <f t="array" aca="1" ref="R43" ca="1">R13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3" s="9" cm="1">
        <f t="array" aca="1" ref="S43" ca="1">S13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3" s="9" cm="1">
        <f t="array" aca="1" ref="T43" ca="1">T13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3" s="9" cm="1">
        <f t="array" aca="1" ref="U43" ca="1">U13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3" s="9" cm="1">
        <f t="array" aca="1" ref="V43" ca="1">V13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3" s="9" cm="1">
        <f t="array" aca="1" ref="W43" ca="1">W13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3" s="9" cm="1">
        <f t="array" aca="1" ref="X43" ca="1">X13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3" s="9" cm="1">
        <f t="array" aca="1" ref="Y43" ca="1">Y13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3" s="9" cm="1">
        <f t="array" aca="1" ref="Z43" ca="1">Z13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3" s="9" cm="1">
        <f t="array" aca="1" ref="AA43" ca="1">AA13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3" s="9" cm="1">
        <f t="array" aca="1" ref="AB43" ca="1">AB13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3" s="9" cm="1">
        <f t="array" aca="1" ref="AC43" ca="1">AC13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3" s="9" cm="1">
        <f t="array" aca="1" ref="AD43" ca="1">AD13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3" s="9" cm="1">
        <f t="array" aca="1" ref="AE43" ca="1">AE13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3" s="9" cm="1">
        <f t="array" aca="1" ref="AF43" ca="1">AF13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3" s="9" cm="1">
        <f t="array" aca="1" ref="AG43" ca="1">AG13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3" s="9" cm="1">
        <f t="array" aca="1" ref="AH43" ca="1">AH13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3" s="9" cm="1">
        <f t="array" aca="1" ref="AI43" ca="1">AI13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3" s="9" cm="1">
        <f t="array" aca="1" ref="AJ43" ca="1">AJ13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3" s="9" cm="1">
        <f t="array" aca="1" ref="AK43" ca="1">AK13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3" s="9" cm="1">
        <f t="array" aca="1" ref="AL43" ca="1">AL13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3" s="9" cm="1">
        <f t="array" aca="1" ref="AM43" ca="1">AM13 * SUMPRODUCT((IFERROR(INDIRECT('Input Sheet'!$AO169 &amp; "Table[Trade/Discipline]"),1)=MitigationCostTable[[#This Row],[Team Member]:[Team Member]])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4" spans="2:39" x14ac:dyDescent="0.45">
      <c r="B44" s="4" t="str">
        <f>IF(ISBLANK('Input Sheet'!$B170),"",'Input Sheet'!$B170)</f>
        <v/>
      </c>
      <c r="C44" s="3" t="str">
        <f>IF(ISBLANK('Input Sheet'!$C170),"",'Input Sheet'!$C170)</f>
        <v/>
      </c>
      <c r="D44" s="9" cm="1">
        <f t="array" aca="1" ref="D44" ca="1">D14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4" s="9" cm="1">
        <f t="array" aca="1" ref="E44" ca="1">E14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4" s="9" cm="1">
        <f t="array" aca="1" ref="F44" ca="1">F14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4" s="9" cm="1">
        <f t="array" aca="1" ref="G44" ca="1">G14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4" s="9" cm="1">
        <f t="array" aca="1" ref="H44" ca="1">H14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4" s="9" cm="1">
        <f t="array" aca="1" ref="I44" ca="1">I14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4" s="9" cm="1">
        <f t="array" aca="1" ref="J44" ca="1">J14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4" s="9" cm="1">
        <f t="array" aca="1" ref="K44" ca="1">K14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4" s="9" cm="1">
        <f t="array" aca="1" ref="L44" ca="1">L14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4" s="9" cm="1">
        <f t="array" aca="1" ref="M44" ca="1">M14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4" s="9" cm="1">
        <f t="array" aca="1" ref="N44" ca="1">N14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4" s="9" cm="1">
        <f t="array" aca="1" ref="O44" ca="1">O14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4" s="9" cm="1">
        <f t="array" aca="1" ref="P44" ca="1">P14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4" s="9" cm="1">
        <f t="array" aca="1" ref="Q44" ca="1">Q14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4" s="9" cm="1">
        <f t="array" aca="1" ref="R44" ca="1">R14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4" s="9" cm="1">
        <f t="array" aca="1" ref="S44" ca="1">S14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4" s="9" cm="1">
        <f t="array" aca="1" ref="T44" ca="1">T14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4" s="9" cm="1">
        <f t="array" aca="1" ref="U44" ca="1">U14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4" s="9" cm="1">
        <f t="array" aca="1" ref="V44" ca="1">V14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4" s="9" cm="1">
        <f t="array" aca="1" ref="W44" ca="1">W14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4" s="9" cm="1">
        <f t="array" aca="1" ref="X44" ca="1">X14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4" s="9" cm="1">
        <f t="array" aca="1" ref="Y44" ca="1">Y14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4" s="9" cm="1">
        <f t="array" aca="1" ref="Z44" ca="1">Z14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4" s="9" cm="1">
        <f t="array" aca="1" ref="AA44" ca="1">AA14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4" s="9" cm="1">
        <f t="array" aca="1" ref="AB44" ca="1">AB14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4" s="9" cm="1">
        <f t="array" aca="1" ref="AC44" ca="1">AC14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4" s="9" cm="1">
        <f t="array" aca="1" ref="AD44" ca="1">AD14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4" s="9" cm="1">
        <f t="array" aca="1" ref="AE44" ca="1">AE14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4" s="9" cm="1">
        <f t="array" aca="1" ref="AF44" ca="1">AF14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4" s="9" cm="1">
        <f t="array" aca="1" ref="AG44" ca="1">AG14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4" s="9" cm="1">
        <f t="array" aca="1" ref="AH44" ca="1">AH14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4" s="9" cm="1">
        <f t="array" aca="1" ref="AI44" ca="1">AI14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4" s="9" cm="1">
        <f t="array" aca="1" ref="AJ44" ca="1">AJ14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4" s="9" cm="1">
        <f t="array" aca="1" ref="AK44" ca="1">AK14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4" s="9" cm="1">
        <f t="array" aca="1" ref="AL44" ca="1">AL14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4" s="9" cm="1">
        <f t="array" aca="1" ref="AM44" ca="1">AM14 * SUMPRODUCT((IFERROR(INDIRECT('Input Sheet'!$AO170 &amp; "Table[Trade/Discipline]"),1)=MitigationCostTable[[#This Row],[Team Member]:[Team Member]])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5" spans="2:39" x14ac:dyDescent="0.45">
      <c r="B45" s="4" t="str">
        <f>IF(ISBLANK('Input Sheet'!$B171),"",'Input Sheet'!$B171)</f>
        <v/>
      </c>
      <c r="C45" s="3" t="str">
        <f>IF(ISBLANK('Input Sheet'!$C171),"",'Input Sheet'!$C171)</f>
        <v/>
      </c>
      <c r="D45" s="9" cm="1">
        <f t="array" aca="1" ref="D45" ca="1">D15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5" s="9" cm="1">
        <f t="array" aca="1" ref="E45" ca="1">E15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5" s="9" cm="1">
        <f t="array" aca="1" ref="F45" ca="1">F15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5" s="9" cm="1">
        <f t="array" aca="1" ref="G45" ca="1">G15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5" s="9" cm="1">
        <f t="array" aca="1" ref="H45" ca="1">H15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5" s="9" cm="1">
        <f t="array" aca="1" ref="I45" ca="1">I15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5" s="9" cm="1">
        <f t="array" aca="1" ref="J45" ca="1">J15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5" s="9" cm="1">
        <f t="array" aca="1" ref="K45" ca="1">K15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5" s="9" cm="1">
        <f t="array" aca="1" ref="L45" ca="1">L15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5" s="9" cm="1">
        <f t="array" aca="1" ref="M45" ca="1">M15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5" s="9" cm="1">
        <f t="array" aca="1" ref="N45" ca="1">N15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5" s="9" cm="1">
        <f t="array" aca="1" ref="O45" ca="1">O15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5" s="9" cm="1">
        <f t="array" aca="1" ref="P45" ca="1">P15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5" s="9" cm="1">
        <f t="array" aca="1" ref="Q45" ca="1">Q15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5" s="9" cm="1">
        <f t="array" aca="1" ref="R45" ca="1">R15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5" s="9" cm="1">
        <f t="array" aca="1" ref="S45" ca="1">S15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5" s="9" cm="1">
        <f t="array" aca="1" ref="T45" ca="1">T15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5" s="9" cm="1">
        <f t="array" aca="1" ref="U45" ca="1">U15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5" s="9" cm="1">
        <f t="array" aca="1" ref="V45" ca="1">V15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5" s="9" cm="1">
        <f t="array" aca="1" ref="W45" ca="1">W15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5" s="9" cm="1">
        <f t="array" aca="1" ref="X45" ca="1">X15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5" s="9" cm="1">
        <f t="array" aca="1" ref="Y45" ca="1">Y15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5" s="9" cm="1">
        <f t="array" aca="1" ref="Z45" ca="1">Z15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5" s="9" cm="1">
        <f t="array" aca="1" ref="AA45" ca="1">AA15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5" s="9" cm="1">
        <f t="array" aca="1" ref="AB45" ca="1">AB15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5" s="9" cm="1">
        <f t="array" aca="1" ref="AC45" ca="1">AC15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5" s="9" cm="1">
        <f t="array" aca="1" ref="AD45" ca="1">AD15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5" s="9" cm="1">
        <f t="array" aca="1" ref="AE45" ca="1">AE15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5" s="9" cm="1">
        <f t="array" aca="1" ref="AF45" ca="1">AF15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5" s="9" cm="1">
        <f t="array" aca="1" ref="AG45" ca="1">AG15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5" s="9" cm="1">
        <f t="array" aca="1" ref="AH45" ca="1">AH15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5" s="9" cm="1">
        <f t="array" aca="1" ref="AI45" ca="1">AI15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5" s="9" cm="1">
        <f t="array" aca="1" ref="AJ45" ca="1">AJ15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5" s="9" cm="1">
        <f t="array" aca="1" ref="AK45" ca="1">AK15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5" s="9" cm="1">
        <f t="array" aca="1" ref="AL45" ca="1">AL15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5" s="9" cm="1">
        <f t="array" aca="1" ref="AM45" ca="1">AM15 * SUMPRODUCT((IFERROR(INDIRECT('Input Sheet'!$AO171 &amp; "Table[Trade/Discipline]"),1)=MitigationCostTable[[#This Row],[Team Member]:[Team Member]])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6" spans="2:39" x14ac:dyDescent="0.45">
      <c r="B46" s="4" t="str">
        <f>IF(ISBLANK('Input Sheet'!$B172),"",'Input Sheet'!$B172)</f>
        <v/>
      </c>
      <c r="C46" s="3" t="str">
        <f>IF(ISBLANK('Input Sheet'!$C172),"",'Input Sheet'!$C172)</f>
        <v/>
      </c>
      <c r="D46" s="9" cm="1">
        <f t="array" aca="1" ref="D46" ca="1">D16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6" s="9" cm="1">
        <f t="array" aca="1" ref="E46" ca="1">E16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6" s="9" cm="1">
        <f t="array" aca="1" ref="F46" ca="1">F16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6" s="9" cm="1">
        <f t="array" aca="1" ref="G46" ca="1">G16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6" s="9" cm="1">
        <f t="array" aca="1" ref="H46" ca="1">H16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6" s="9" cm="1">
        <f t="array" aca="1" ref="I46" ca="1">I16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6" s="9" cm="1">
        <f t="array" aca="1" ref="J46" ca="1">J16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6" s="9" cm="1">
        <f t="array" aca="1" ref="K46" ca="1">K16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6" s="9" cm="1">
        <f t="array" aca="1" ref="L46" ca="1">L16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6" s="9" cm="1">
        <f t="array" aca="1" ref="M46" ca="1">M16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6" s="9" cm="1">
        <f t="array" aca="1" ref="N46" ca="1">N16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6" s="9" cm="1">
        <f t="array" aca="1" ref="O46" ca="1">O16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6" s="9" cm="1">
        <f t="array" aca="1" ref="P46" ca="1">P16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6" s="9" cm="1">
        <f t="array" aca="1" ref="Q46" ca="1">Q16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6" s="9" cm="1">
        <f t="array" aca="1" ref="R46" ca="1">R16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6" s="9" cm="1">
        <f t="array" aca="1" ref="S46" ca="1">S16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6" s="9" cm="1">
        <f t="array" aca="1" ref="T46" ca="1">T16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6" s="9" cm="1">
        <f t="array" aca="1" ref="U46" ca="1">U16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6" s="9" cm="1">
        <f t="array" aca="1" ref="V46" ca="1">V16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6" s="9" cm="1">
        <f t="array" aca="1" ref="W46" ca="1">W16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6" s="9" cm="1">
        <f t="array" aca="1" ref="X46" ca="1">X16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6" s="9" cm="1">
        <f t="array" aca="1" ref="Y46" ca="1">Y16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6" s="9" cm="1">
        <f t="array" aca="1" ref="Z46" ca="1">Z16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6" s="9" cm="1">
        <f t="array" aca="1" ref="AA46" ca="1">AA16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6" s="9" cm="1">
        <f t="array" aca="1" ref="AB46" ca="1">AB16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6" s="9" cm="1">
        <f t="array" aca="1" ref="AC46" ca="1">AC16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6" s="9" cm="1">
        <f t="array" aca="1" ref="AD46" ca="1">AD16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6" s="9" cm="1">
        <f t="array" aca="1" ref="AE46" ca="1">AE16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6" s="9" cm="1">
        <f t="array" aca="1" ref="AF46" ca="1">AF16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6" s="9" cm="1">
        <f t="array" aca="1" ref="AG46" ca="1">AG16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6" s="9" cm="1">
        <f t="array" aca="1" ref="AH46" ca="1">AH16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6" s="9" cm="1">
        <f t="array" aca="1" ref="AI46" ca="1">AI16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6" s="9" cm="1">
        <f t="array" aca="1" ref="AJ46" ca="1">AJ16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6" s="9" cm="1">
        <f t="array" aca="1" ref="AK46" ca="1">AK16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6" s="9" cm="1">
        <f t="array" aca="1" ref="AL46" ca="1">AL16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6" s="9" cm="1">
        <f t="array" aca="1" ref="AM46" ca="1">AM16 * SUMPRODUCT((IFERROR(INDIRECT('Input Sheet'!$AO172 &amp; "Table[Trade/Discipline]"),1)=MitigationCostTable[[#This Row],[Team Member]:[Team Member]])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7" spans="2:39" x14ac:dyDescent="0.45">
      <c r="B47" s="4" t="str">
        <f>IF(ISBLANK('Input Sheet'!$B173),"",'Input Sheet'!$B173)</f>
        <v/>
      </c>
      <c r="C47" s="3" t="str">
        <f>IF(ISBLANK('Input Sheet'!$C173),"",'Input Sheet'!$C173)</f>
        <v/>
      </c>
      <c r="D47" s="9" cm="1">
        <f t="array" aca="1" ref="D47" ca="1">D17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7" s="9" cm="1">
        <f t="array" aca="1" ref="E47" ca="1">E17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7" s="9" cm="1">
        <f t="array" aca="1" ref="F47" ca="1">F17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7" s="9" cm="1">
        <f t="array" aca="1" ref="G47" ca="1">G17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7" s="9" cm="1">
        <f t="array" aca="1" ref="H47" ca="1">H17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7" s="9" cm="1">
        <f t="array" aca="1" ref="I47" ca="1">I17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7" s="9" cm="1">
        <f t="array" aca="1" ref="J47" ca="1">J17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7" s="9" cm="1">
        <f t="array" aca="1" ref="K47" ca="1">K17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7" s="9" cm="1">
        <f t="array" aca="1" ref="L47" ca="1">L17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7" s="9" cm="1">
        <f t="array" aca="1" ref="M47" ca="1">M17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7" s="9" cm="1">
        <f t="array" aca="1" ref="N47" ca="1">N17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7" s="9" cm="1">
        <f t="array" aca="1" ref="O47" ca="1">O17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7" s="9" cm="1">
        <f t="array" aca="1" ref="P47" ca="1">P17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7" s="9" cm="1">
        <f t="array" aca="1" ref="Q47" ca="1">Q17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7" s="9" cm="1">
        <f t="array" aca="1" ref="R47" ca="1">R17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7" s="9" cm="1">
        <f t="array" aca="1" ref="S47" ca="1">S17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7" s="9" cm="1">
        <f t="array" aca="1" ref="T47" ca="1">T17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7" s="9" cm="1">
        <f t="array" aca="1" ref="U47" ca="1">U17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7" s="9" cm="1">
        <f t="array" aca="1" ref="V47" ca="1">V17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7" s="9" cm="1">
        <f t="array" aca="1" ref="W47" ca="1">W17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7" s="9" cm="1">
        <f t="array" aca="1" ref="X47" ca="1">X17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7" s="9" cm="1">
        <f t="array" aca="1" ref="Y47" ca="1">Y17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7" s="9" cm="1">
        <f t="array" aca="1" ref="Z47" ca="1">Z17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7" s="9" cm="1">
        <f t="array" aca="1" ref="AA47" ca="1">AA17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7" s="9" cm="1">
        <f t="array" aca="1" ref="AB47" ca="1">AB17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7" s="9" cm="1">
        <f t="array" aca="1" ref="AC47" ca="1">AC17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7" s="9" cm="1">
        <f t="array" aca="1" ref="AD47" ca="1">AD17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7" s="9" cm="1">
        <f t="array" aca="1" ref="AE47" ca="1">AE17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7" s="9" cm="1">
        <f t="array" aca="1" ref="AF47" ca="1">AF17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7" s="9" cm="1">
        <f t="array" aca="1" ref="AG47" ca="1">AG17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7" s="9" cm="1">
        <f t="array" aca="1" ref="AH47" ca="1">AH17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7" s="9" cm="1">
        <f t="array" aca="1" ref="AI47" ca="1">AI17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7" s="9" cm="1">
        <f t="array" aca="1" ref="AJ47" ca="1">AJ17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7" s="9" cm="1">
        <f t="array" aca="1" ref="AK47" ca="1">AK17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7" s="9" cm="1">
        <f t="array" aca="1" ref="AL47" ca="1">AL17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7" s="9" cm="1">
        <f t="array" aca="1" ref="AM47" ca="1">AM17 * SUMPRODUCT((IFERROR(INDIRECT('Input Sheet'!$AO173 &amp; "Table[Trade/Discipline]"),1)=MitigationCostTable[[#This Row],[Team Member]:[Team Member]])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8" spans="2:39" x14ac:dyDescent="0.45">
      <c r="B48" s="4" t="str">
        <f>IF(ISBLANK('Input Sheet'!$B174),"",'Input Sheet'!$B174)</f>
        <v/>
      </c>
      <c r="C48" s="3" t="str">
        <f>IF(ISBLANK('Input Sheet'!$C174),"",'Input Sheet'!$C174)</f>
        <v/>
      </c>
      <c r="D48" s="9" cm="1">
        <f t="array" aca="1" ref="D48" ca="1">D18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8" s="9" cm="1">
        <f t="array" aca="1" ref="E48" ca="1">E18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8" s="9" cm="1">
        <f t="array" aca="1" ref="F48" ca="1">F18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8" s="9" cm="1">
        <f t="array" aca="1" ref="G48" ca="1">G18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8" s="9" cm="1">
        <f t="array" aca="1" ref="H48" ca="1">H18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8" s="9" cm="1">
        <f t="array" aca="1" ref="I48" ca="1">I18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8" s="9" cm="1">
        <f t="array" aca="1" ref="J48" ca="1">J18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8" s="9" cm="1">
        <f t="array" aca="1" ref="K48" ca="1">K18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8" s="9" cm="1">
        <f t="array" aca="1" ref="L48" ca="1">L18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8" s="9" cm="1">
        <f t="array" aca="1" ref="M48" ca="1">M18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8" s="9" cm="1">
        <f t="array" aca="1" ref="N48" ca="1">N18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8" s="9" cm="1">
        <f t="array" aca="1" ref="O48" ca="1">O18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8" s="9" cm="1">
        <f t="array" aca="1" ref="P48" ca="1">P18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8" s="9" cm="1">
        <f t="array" aca="1" ref="Q48" ca="1">Q18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8" s="9" cm="1">
        <f t="array" aca="1" ref="R48" ca="1">R18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8" s="9" cm="1">
        <f t="array" aca="1" ref="S48" ca="1">S18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8" s="9" cm="1">
        <f t="array" aca="1" ref="T48" ca="1">T18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8" s="9" cm="1">
        <f t="array" aca="1" ref="U48" ca="1">U18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8" s="9" cm="1">
        <f t="array" aca="1" ref="V48" ca="1">V18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8" s="9" cm="1">
        <f t="array" aca="1" ref="W48" ca="1">W18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8" s="9" cm="1">
        <f t="array" aca="1" ref="X48" ca="1">X18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8" s="9" cm="1">
        <f t="array" aca="1" ref="Y48" ca="1">Y18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8" s="9" cm="1">
        <f t="array" aca="1" ref="Z48" ca="1">Z18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8" s="9" cm="1">
        <f t="array" aca="1" ref="AA48" ca="1">AA18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8" s="9" cm="1">
        <f t="array" aca="1" ref="AB48" ca="1">AB18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8" s="9" cm="1">
        <f t="array" aca="1" ref="AC48" ca="1">AC18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8" s="9" cm="1">
        <f t="array" aca="1" ref="AD48" ca="1">AD18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8" s="9" cm="1">
        <f t="array" aca="1" ref="AE48" ca="1">AE18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8" s="9" cm="1">
        <f t="array" aca="1" ref="AF48" ca="1">AF18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8" s="9" cm="1">
        <f t="array" aca="1" ref="AG48" ca="1">AG18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8" s="9" cm="1">
        <f t="array" aca="1" ref="AH48" ca="1">AH18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8" s="9" cm="1">
        <f t="array" aca="1" ref="AI48" ca="1">AI18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8" s="9" cm="1">
        <f t="array" aca="1" ref="AJ48" ca="1">AJ18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8" s="9" cm="1">
        <f t="array" aca="1" ref="AK48" ca="1">AK18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8" s="9" cm="1">
        <f t="array" aca="1" ref="AL48" ca="1">AL18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8" s="9" cm="1">
        <f t="array" aca="1" ref="AM48" ca="1">AM18 * SUMPRODUCT((IFERROR(INDIRECT('Input Sheet'!$AO174 &amp; "Table[Trade/Discipline]"),1)=MitigationCostTable[[#This Row],[Team Member]:[Team Member]])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49" spans="2:39" x14ac:dyDescent="0.45">
      <c r="B49" s="4" t="str">
        <f>IF(ISBLANK('Input Sheet'!$B175),"",'Input Sheet'!$B175)</f>
        <v/>
      </c>
      <c r="C49" s="3" t="str">
        <f>IF(ISBLANK('Input Sheet'!$C175),"",'Input Sheet'!$C175)</f>
        <v/>
      </c>
      <c r="D49" s="9" cm="1">
        <f t="array" aca="1" ref="D49" ca="1">D19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49" s="9" cm="1">
        <f t="array" aca="1" ref="E49" ca="1">E19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49" s="9" cm="1">
        <f t="array" aca="1" ref="F49" ca="1">F19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49" s="9" cm="1">
        <f t="array" aca="1" ref="G49" ca="1">G19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49" s="9" cm="1">
        <f t="array" aca="1" ref="H49" ca="1">H19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49" s="9" cm="1">
        <f t="array" aca="1" ref="I49" ca="1">I19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49" s="9" cm="1">
        <f t="array" aca="1" ref="J49" ca="1">J19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49" s="9" cm="1">
        <f t="array" aca="1" ref="K49" ca="1">K19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49" s="9" cm="1">
        <f t="array" aca="1" ref="L49" ca="1">L19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49" s="9" cm="1">
        <f t="array" aca="1" ref="M49" ca="1">M19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49" s="9" cm="1">
        <f t="array" aca="1" ref="N49" ca="1">N19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49" s="9" cm="1">
        <f t="array" aca="1" ref="O49" ca="1">O19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49" s="9" cm="1">
        <f t="array" aca="1" ref="P49" ca="1">P19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49" s="9" cm="1">
        <f t="array" aca="1" ref="Q49" ca="1">Q19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49" s="9" cm="1">
        <f t="array" aca="1" ref="R49" ca="1">R19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49" s="9" cm="1">
        <f t="array" aca="1" ref="S49" ca="1">S19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49" s="9" cm="1">
        <f t="array" aca="1" ref="T49" ca="1">T19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49" s="9" cm="1">
        <f t="array" aca="1" ref="U49" ca="1">U19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49" s="9" cm="1">
        <f t="array" aca="1" ref="V49" ca="1">V19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49" s="9" cm="1">
        <f t="array" aca="1" ref="W49" ca="1">W19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49" s="9" cm="1">
        <f t="array" aca="1" ref="X49" ca="1">X19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49" s="9" cm="1">
        <f t="array" aca="1" ref="Y49" ca="1">Y19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49" s="9" cm="1">
        <f t="array" aca="1" ref="Z49" ca="1">Z19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49" s="9" cm="1">
        <f t="array" aca="1" ref="AA49" ca="1">AA19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49" s="9" cm="1">
        <f t="array" aca="1" ref="AB49" ca="1">AB19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49" s="9" cm="1">
        <f t="array" aca="1" ref="AC49" ca="1">AC19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49" s="9" cm="1">
        <f t="array" aca="1" ref="AD49" ca="1">AD19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49" s="9" cm="1">
        <f t="array" aca="1" ref="AE49" ca="1">AE19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49" s="9" cm="1">
        <f t="array" aca="1" ref="AF49" ca="1">AF19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49" s="9" cm="1">
        <f t="array" aca="1" ref="AG49" ca="1">AG19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49" s="9" cm="1">
        <f t="array" aca="1" ref="AH49" ca="1">AH19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49" s="9" cm="1">
        <f t="array" aca="1" ref="AI49" ca="1">AI19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49" s="9" cm="1">
        <f t="array" aca="1" ref="AJ49" ca="1">AJ19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49" s="9" cm="1">
        <f t="array" aca="1" ref="AK49" ca="1">AK19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49" s="9" cm="1">
        <f t="array" aca="1" ref="AL49" ca="1">AL19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49" s="9" cm="1">
        <f t="array" aca="1" ref="AM49" ca="1">AM19 * SUMPRODUCT((IFERROR(INDIRECT('Input Sheet'!$AO175 &amp; "Table[Trade/Discipline]"),1)=MitigationCostTable[[#This Row],[Team Member]:[Team Member]])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0" spans="2:39" x14ac:dyDescent="0.45">
      <c r="B50" s="4" t="str">
        <f>IF(ISBLANK('Input Sheet'!$B176),"",'Input Sheet'!$B176)</f>
        <v/>
      </c>
      <c r="C50" s="3" t="str">
        <f>IF(ISBLANK('Input Sheet'!$C176),"",'Input Sheet'!$C176)</f>
        <v/>
      </c>
      <c r="D50" s="9" cm="1">
        <f t="array" aca="1" ref="D50" ca="1">D20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0" s="9" cm="1">
        <f t="array" aca="1" ref="E50" ca="1">E20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0" s="9" cm="1">
        <f t="array" aca="1" ref="F50" ca="1">F20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0" s="9" cm="1">
        <f t="array" aca="1" ref="G50" ca="1">G20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0" s="9" cm="1">
        <f t="array" aca="1" ref="H50" ca="1">H20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0" s="9" cm="1">
        <f t="array" aca="1" ref="I50" ca="1">I20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0" s="9" cm="1">
        <f t="array" aca="1" ref="J50" ca="1">J20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0" s="9" cm="1">
        <f t="array" aca="1" ref="K50" ca="1">K20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0" s="9" cm="1">
        <f t="array" aca="1" ref="L50" ca="1">L20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0" s="9" cm="1">
        <f t="array" aca="1" ref="M50" ca="1">M20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0" s="9" cm="1">
        <f t="array" aca="1" ref="N50" ca="1">N20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0" s="9" cm="1">
        <f t="array" aca="1" ref="O50" ca="1">O20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0" s="9" cm="1">
        <f t="array" aca="1" ref="P50" ca="1">P20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0" s="9" cm="1">
        <f t="array" aca="1" ref="Q50" ca="1">Q20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0" s="9" cm="1">
        <f t="array" aca="1" ref="R50" ca="1">R20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0" s="9" cm="1">
        <f t="array" aca="1" ref="S50" ca="1">S20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0" s="9" cm="1">
        <f t="array" aca="1" ref="T50" ca="1">T20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0" s="9" cm="1">
        <f t="array" aca="1" ref="U50" ca="1">U20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0" s="9" cm="1">
        <f t="array" aca="1" ref="V50" ca="1">V20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0" s="9" cm="1">
        <f t="array" aca="1" ref="W50" ca="1">W20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0" s="9" cm="1">
        <f t="array" aca="1" ref="X50" ca="1">X20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0" s="9" cm="1">
        <f t="array" aca="1" ref="Y50" ca="1">Y20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0" s="9" cm="1">
        <f t="array" aca="1" ref="Z50" ca="1">Z20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0" s="9" cm="1">
        <f t="array" aca="1" ref="AA50" ca="1">AA20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0" s="9" cm="1">
        <f t="array" aca="1" ref="AB50" ca="1">AB20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0" s="9" cm="1">
        <f t="array" aca="1" ref="AC50" ca="1">AC20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0" s="9" cm="1">
        <f t="array" aca="1" ref="AD50" ca="1">AD20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0" s="9" cm="1">
        <f t="array" aca="1" ref="AE50" ca="1">AE20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0" s="9" cm="1">
        <f t="array" aca="1" ref="AF50" ca="1">AF20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0" s="9" cm="1">
        <f t="array" aca="1" ref="AG50" ca="1">AG20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0" s="9" cm="1">
        <f t="array" aca="1" ref="AH50" ca="1">AH20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0" s="9" cm="1">
        <f t="array" aca="1" ref="AI50" ca="1">AI20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0" s="9" cm="1">
        <f t="array" aca="1" ref="AJ50" ca="1">AJ20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0" s="9" cm="1">
        <f t="array" aca="1" ref="AK50" ca="1">AK20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0" s="9" cm="1">
        <f t="array" aca="1" ref="AL50" ca="1">AL20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0" s="9" cm="1">
        <f t="array" aca="1" ref="AM50" ca="1">AM20 * SUMPRODUCT((IFERROR(INDIRECT('Input Sheet'!$AO176 &amp; "Table[Trade/Discipline]"),1)=MitigationCostTable[[#This Row],[Team Member]:[Team Member]])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1" spans="2:39" x14ac:dyDescent="0.45">
      <c r="B51" s="4" t="str">
        <f>IF(ISBLANK('Input Sheet'!$B177),"",'Input Sheet'!$B177)</f>
        <v/>
      </c>
      <c r="C51" s="3" t="str">
        <f>IF(ISBLANK('Input Sheet'!$C177),"",'Input Sheet'!$C177)</f>
        <v/>
      </c>
      <c r="D51" s="9" cm="1">
        <f t="array" aca="1" ref="D51" ca="1">D21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1" s="9" cm="1">
        <f t="array" aca="1" ref="E51" ca="1">E21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1" s="9" cm="1">
        <f t="array" aca="1" ref="F51" ca="1">F21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1" s="9" cm="1">
        <f t="array" aca="1" ref="G51" ca="1">G21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1" s="9" cm="1">
        <f t="array" aca="1" ref="H51" ca="1">H21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1" s="9" cm="1">
        <f t="array" aca="1" ref="I51" ca="1">I21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1" s="9" cm="1">
        <f t="array" aca="1" ref="J51" ca="1">J21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1" s="9" cm="1">
        <f t="array" aca="1" ref="K51" ca="1">K21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1" s="9" cm="1">
        <f t="array" aca="1" ref="L51" ca="1">L21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1" s="9" cm="1">
        <f t="array" aca="1" ref="M51" ca="1">M21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1" s="9" cm="1">
        <f t="array" aca="1" ref="N51" ca="1">N21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1" s="9" cm="1">
        <f t="array" aca="1" ref="O51" ca="1">O21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1" s="9" cm="1">
        <f t="array" aca="1" ref="P51" ca="1">P21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1" s="9" cm="1">
        <f t="array" aca="1" ref="Q51" ca="1">Q21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1" s="9" cm="1">
        <f t="array" aca="1" ref="R51" ca="1">R21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1" s="9" cm="1">
        <f t="array" aca="1" ref="S51" ca="1">S21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1" s="9" cm="1">
        <f t="array" aca="1" ref="T51" ca="1">T21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1" s="9" cm="1">
        <f t="array" aca="1" ref="U51" ca="1">U21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1" s="9" cm="1">
        <f t="array" aca="1" ref="V51" ca="1">V21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1" s="9" cm="1">
        <f t="array" aca="1" ref="W51" ca="1">W21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1" s="9" cm="1">
        <f t="array" aca="1" ref="X51" ca="1">X21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1" s="9" cm="1">
        <f t="array" aca="1" ref="Y51" ca="1">Y21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1" s="9" cm="1">
        <f t="array" aca="1" ref="Z51" ca="1">Z21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1" s="9" cm="1">
        <f t="array" aca="1" ref="AA51" ca="1">AA21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1" s="9" cm="1">
        <f t="array" aca="1" ref="AB51" ca="1">AB21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1" s="9" cm="1">
        <f t="array" aca="1" ref="AC51" ca="1">AC21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1" s="9" cm="1">
        <f t="array" aca="1" ref="AD51" ca="1">AD21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1" s="9" cm="1">
        <f t="array" aca="1" ref="AE51" ca="1">AE21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1" s="9" cm="1">
        <f t="array" aca="1" ref="AF51" ca="1">AF21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1" s="9" cm="1">
        <f t="array" aca="1" ref="AG51" ca="1">AG21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1" s="9" cm="1">
        <f t="array" aca="1" ref="AH51" ca="1">AH21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1" s="9" cm="1">
        <f t="array" aca="1" ref="AI51" ca="1">AI21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1" s="9" cm="1">
        <f t="array" aca="1" ref="AJ51" ca="1">AJ21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1" s="9" cm="1">
        <f t="array" aca="1" ref="AK51" ca="1">AK21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1" s="9" cm="1">
        <f t="array" aca="1" ref="AL51" ca="1">AL21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1" s="9" cm="1">
        <f t="array" aca="1" ref="AM51" ca="1">AM21 * SUMPRODUCT((IFERROR(INDIRECT('Input Sheet'!$AO177 &amp; "Table[Trade/Discipline]"),1)=MitigationCostTable[[#This Row],[Team Member]:[Team Member]])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2" spans="2:39" x14ac:dyDescent="0.45">
      <c r="B52" s="4" t="str">
        <f>IF(ISBLANK('Input Sheet'!$B178),"",'Input Sheet'!$B178)</f>
        <v/>
      </c>
      <c r="C52" s="3" t="str">
        <f>IF(ISBLANK('Input Sheet'!$C178),"",'Input Sheet'!$C178)</f>
        <v/>
      </c>
      <c r="D52" s="9" cm="1">
        <f t="array" aca="1" ref="D52" ca="1">D22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2" s="9" cm="1">
        <f t="array" aca="1" ref="E52" ca="1">E22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2" s="9" cm="1">
        <f t="array" aca="1" ref="F52" ca="1">F22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2" s="9" cm="1">
        <f t="array" aca="1" ref="G52" ca="1">G22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2" s="9" cm="1">
        <f t="array" aca="1" ref="H52" ca="1">H22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2" s="9" cm="1">
        <f t="array" aca="1" ref="I52" ca="1">I22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2" s="9" cm="1">
        <f t="array" aca="1" ref="J52" ca="1">J22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2" s="9" cm="1">
        <f t="array" aca="1" ref="K52" ca="1">K22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2" s="9" cm="1">
        <f t="array" aca="1" ref="L52" ca="1">L22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2" s="9" cm="1">
        <f t="array" aca="1" ref="M52" ca="1">M22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2" s="9" cm="1">
        <f t="array" aca="1" ref="N52" ca="1">N22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2" s="9" cm="1">
        <f t="array" aca="1" ref="O52" ca="1">O22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2" s="9" cm="1">
        <f t="array" aca="1" ref="P52" ca="1">P22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2" s="9" cm="1">
        <f t="array" aca="1" ref="Q52" ca="1">Q22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2" s="9" cm="1">
        <f t="array" aca="1" ref="R52" ca="1">R22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2" s="9" cm="1">
        <f t="array" aca="1" ref="S52" ca="1">S22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2" s="9" cm="1">
        <f t="array" aca="1" ref="T52" ca="1">T22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2" s="9" cm="1">
        <f t="array" aca="1" ref="U52" ca="1">U22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2" s="9" cm="1">
        <f t="array" aca="1" ref="V52" ca="1">V22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2" s="9" cm="1">
        <f t="array" aca="1" ref="W52" ca="1">W22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2" s="9" cm="1">
        <f t="array" aca="1" ref="X52" ca="1">X22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2" s="9" cm="1">
        <f t="array" aca="1" ref="Y52" ca="1">Y22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2" s="9" cm="1">
        <f t="array" aca="1" ref="Z52" ca="1">Z22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2" s="9" cm="1">
        <f t="array" aca="1" ref="AA52" ca="1">AA22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2" s="9" cm="1">
        <f t="array" aca="1" ref="AB52" ca="1">AB22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2" s="9" cm="1">
        <f t="array" aca="1" ref="AC52" ca="1">AC22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2" s="9" cm="1">
        <f t="array" aca="1" ref="AD52" ca="1">AD22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2" s="9" cm="1">
        <f t="array" aca="1" ref="AE52" ca="1">AE22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2" s="9" cm="1">
        <f t="array" aca="1" ref="AF52" ca="1">AF22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2" s="9" cm="1">
        <f t="array" aca="1" ref="AG52" ca="1">AG22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2" s="9" cm="1">
        <f t="array" aca="1" ref="AH52" ca="1">AH22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2" s="9" cm="1">
        <f t="array" aca="1" ref="AI52" ca="1">AI22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2" s="9" cm="1">
        <f t="array" aca="1" ref="AJ52" ca="1">AJ22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2" s="9" cm="1">
        <f t="array" aca="1" ref="AK52" ca="1">AK22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2" s="9" cm="1">
        <f t="array" aca="1" ref="AL52" ca="1">AL22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2" s="9" cm="1">
        <f t="array" aca="1" ref="AM52" ca="1">AM22 * SUMPRODUCT((IFERROR(INDIRECT('Input Sheet'!$AO178 &amp; "Table[Trade/Discipline]"),1)=MitigationCostTable[[#This Row],[Team Member]:[Team Member]])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3" spans="2:39" x14ac:dyDescent="0.45">
      <c r="B53" s="4" t="str">
        <f>IF(ISBLANK('Input Sheet'!$B179),"",'Input Sheet'!$B179)</f>
        <v/>
      </c>
      <c r="C53" s="3" t="str">
        <f>IF(ISBLANK('Input Sheet'!$C179),"",'Input Sheet'!$C179)</f>
        <v/>
      </c>
      <c r="D53" s="9" cm="1">
        <f t="array" aca="1" ref="D53" ca="1">D23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3" s="9" cm="1">
        <f t="array" aca="1" ref="E53" ca="1">E23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3" s="9" cm="1">
        <f t="array" aca="1" ref="F53" ca="1">F23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3" s="9" cm="1">
        <f t="array" aca="1" ref="G53" ca="1">G23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3" s="9" cm="1">
        <f t="array" aca="1" ref="H53" ca="1">H23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3" s="9" cm="1">
        <f t="array" aca="1" ref="I53" ca="1">I23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3" s="9" cm="1">
        <f t="array" aca="1" ref="J53" ca="1">J23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3" s="9" cm="1">
        <f t="array" aca="1" ref="K53" ca="1">K23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3" s="9" cm="1">
        <f t="array" aca="1" ref="L53" ca="1">L23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3" s="9" cm="1">
        <f t="array" aca="1" ref="M53" ca="1">M23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3" s="9" cm="1">
        <f t="array" aca="1" ref="N53" ca="1">N23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3" s="9" cm="1">
        <f t="array" aca="1" ref="O53" ca="1">O23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3" s="9" cm="1">
        <f t="array" aca="1" ref="P53" ca="1">P23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3" s="9" cm="1">
        <f t="array" aca="1" ref="Q53" ca="1">Q23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3" s="9" cm="1">
        <f t="array" aca="1" ref="R53" ca="1">R23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3" s="9" cm="1">
        <f t="array" aca="1" ref="S53" ca="1">S23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3" s="9" cm="1">
        <f t="array" aca="1" ref="T53" ca="1">T23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3" s="9" cm="1">
        <f t="array" aca="1" ref="U53" ca="1">U23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3" s="9" cm="1">
        <f t="array" aca="1" ref="V53" ca="1">V23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3" s="9" cm="1">
        <f t="array" aca="1" ref="W53" ca="1">W23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3" s="9" cm="1">
        <f t="array" aca="1" ref="X53" ca="1">X23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3" s="9" cm="1">
        <f t="array" aca="1" ref="Y53" ca="1">Y23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3" s="9" cm="1">
        <f t="array" aca="1" ref="Z53" ca="1">Z23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3" s="9" cm="1">
        <f t="array" aca="1" ref="AA53" ca="1">AA23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3" s="9" cm="1">
        <f t="array" aca="1" ref="AB53" ca="1">AB23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3" s="9" cm="1">
        <f t="array" aca="1" ref="AC53" ca="1">AC23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3" s="9" cm="1">
        <f t="array" aca="1" ref="AD53" ca="1">AD23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3" s="9" cm="1">
        <f t="array" aca="1" ref="AE53" ca="1">AE23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3" s="9" cm="1">
        <f t="array" aca="1" ref="AF53" ca="1">AF23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3" s="9" cm="1">
        <f t="array" aca="1" ref="AG53" ca="1">AG23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3" s="9" cm="1">
        <f t="array" aca="1" ref="AH53" ca="1">AH23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3" s="9" cm="1">
        <f t="array" aca="1" ref="AI53" ca="1">AI23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3" s="9" cm="1">
        <f t="array" aca="1" ref="AJ53" ca="1">AJ23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3" s="9" cm="1">
        <f t="array" aca="1" ref="AK53" ca="1">AK23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3" s="9" cm="1">
        <f t="array" aca="1" ref="AL53" ca="1">AL23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3" s="9" cm="1">
        <f t="array" aca="1" ref="AM53" ca="1">AM23 * SUMPRODUCT((IFERROR(INDIRECT('Input Sheet'!$AO179 &amp; "Table[Trade/Discipline]"),1)=MitigationCostTable[[#This Row],[Team Member]:[Team Member]])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4" spans="2:39" x14ac:dyDescent="0.45">
      <c r="B54" s="4" t="str">
        <f>IF(ISBLANK('Input Sheet'!$B180),"",'Input Sheet'!$B180)</f>
        <v/>
      </c>
      <c r="C54" s="3" t="str">
        <f>IF(ISBLANK('Input Sheet'!$C180),"",'Input Sheet'!$C180)</f>
        <v/>
      </c>
      <c r="D54" s="9" cm="1">
        <f t="array" aca="1" ref="D54" ca="1">D24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4" s="9" cm="1">
        <f t="array" aca="1" ref="E54" ca="1">E24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4" s="9" cm="1">
        <f t="array" aca="1" ref="F54" ca="1">F24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4" s="9" cm="1">
        <f t="array" aca="1" ref="G54" ca="1">G24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4" s="9" cm="1">
        <f t="array" aca="1" ref="H54" ca="1">H24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4" s="9" cm="1">
        <f t="array" aca="1" ref="I54" ca="1">I24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4" s="9" cm="1">
        <f t="array" aca="1" ref="J54" ca="1">J24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4" s="9" cm="1">
        <f t="array" aca="1" ref="K54" ca="1">K24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4" s="9" cm="1">
        <f t="array" aca="1" ref="L54" ca="1">L24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4" s="9" cm="1">
        <f t="array" aca="1" ref="M54" ca="1">M24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4" s="9" cm="1">
        <f t="array" aca="1" ref="N54" ca="1">N24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4" s="9" cm="1">
        <f t="array" aca="1" ref="O54" ca="1">O24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4" s="9" cm="1">
        <f t="array" aca="1" ref="P54" ca="1">P24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4" s="9" cm="1">
        <f t="array" aca="1" ref="Q54" ca="1">Q24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4" s="9" cm="1">
        <f t="array" aca="1" ref="R54" ca="1">R24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4" s="9" cm="1">
        <f t="array" aca="1" ref="S54" ca="1">S24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4" s="9" cm="1">
        <f t="array" aca="1" ref="T54" ca="1">T24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4" s="9" cm="1">
        <f t="array" aca="1" ref="U54" ca="1">U24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4" s="9" cm="1">
        <f t="array" aca="1" ref="V54" ca="1">V24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4" s="9" cm="1">
        <f t="array" aca="1" ref="W54" ca="1">W24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4" s="9" cm="1">
        <f t="array" aca="1" ref="X54" ca="1">X24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4" s="9" cm="1">
        <f t="array" aca="1" ref="Y54" ca="1">Y24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4" s="9" cm="1">
        <f t="array" aca="1" ref="Z54" ca="1">Z24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4" s="9" cm="1">
        <f t="array" aca="1" ref="AA54" ca="1">AA24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4" s="9" cm="1">
        <f t="array" aca="1" ref="AB54" ca="1">AB24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4" s="9" cm="1">
        <f t="array" aca="1" ref="AC54" ca="1">AC24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4" s="9" cm="1">
        <f t="array" aca="1" ref="AD54" ca="1">AD24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4" s="9" cm="1">
        <f t="array" aca="1" ref="AE54" ca="1">AE24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4" s="9" cm="1">
        <f t="array" aca="1" ref="AF54" ca="1">AF24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4" s="9" cm="1">
        <f t="array" aca="1" ref="AG54" ca="1">AG24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4" s="9" cm="1">
        <f t="array" aca="1" ref="AH54" ca="1">AH24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4" s="9" cm="1">
        <f t="array" aca="1" ref="AI54" ca="1">AI24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4" s="9" cm="1">
        <f t="array" aca="1" ref="AJ54" ca="1">AJ24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4" s="9" cm="1">
        <f t="array" aca="1" ref="AK54" ca="1">AK24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4" s="9" cm="1">
        <f t="array" aca="1" ref="AL54" ca="1">AL24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4" s="9" cm="1">
        <f t="array" aca="1" ref="AM54" ca="1">AM24 * SUMPRODUCT((IFERROR(INDIRECT('Input Sheet'!$AO180 &amp; "Table[Trade/Discipline]"),1)=MitigationCostTable[[#This Row],[Team Member]:[Team Member]])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5" spans="2:39" x14ac:dyDescent="0.45">
      <c r="B55" s="4" t="str">
        <f>IF(ISBLANK('Input Sheet'!$B181),"",'Input Sheet'!$B181)</f>
        <v/>
      </c>
      <c r="C55" s="3" t="str">
        <f>IF(ISBLANK('Input Sheet'!$C181),"",'Input Sheet'!$C181)</f>
        <v/>
      </c>
      <c r="D55" s="9" cm="1">
        <f t="array" aca="1" ref="D55" ca="1">D25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5" s="9" cm="1">
        <f t="array" aca="1" ref="E55" ca="1">E25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5" s="9" cm="1">
        <f t="array" aca="1" ref="F55" ca="1">F25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5" s="9" cm="1">
        <f t="array" aca="1" ref="G55" ca="1">G25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5" s="9" cm="1">
        <f t="array" aca="1" ref="H55" ca="1">H25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5" s="9" cm="1">
        <f t="array" aca="1" ref="I55" ca="1">I25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5" s="9" cm="1">
        <f t="array" aca="1" ref="J55" ca="1">J25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5" s="9" cm="1">
        <f t="array" aca="1" ref="K55" ca="1">K25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5" s="9" cm="1">
        <f t="array" aca="1" ref="L55" ca="1">L25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5" s="9" cm="1">
        <f t="array" aca="1" ref="M55" ca="1">M25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5" s="9" cm="1">
        <f t="array" aca="1" ref="N55" ca="1">N25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5" s="9" cm="1">
        <f t="array" aca="1" ref="O55" ca="1">O25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5" s="9" cm="1">
        <f t="array" aca="1" ref="P55" ca="1">P25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5" s="9" cm="1">
        <f t="array" aca="1" ref="Q55" ca="1">Q25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5" s="9" cm="1">
        <f t="array" aca="1" ref="R55" ca="1">R25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5" s="9" cm="1">
        <f t="array" aca="1" ref="S55" ca="1">S25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5" s="9" cm="1">
        <f t="array" aca="1" ref="T55" ca="1">T25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5" s="9" cm="1">
        <f t="array" aca="1" ref="U55" ca="1">U25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5" s="9" cm="1">
        <f t="array" aca="1" ref="V55" ca="1">V25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5" s="9" cm="1">
        <f t="array" aca="1" ref="W55" ca="1">W25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5" s="9" cm="1">
        <f t="array" aca="1" ref="X55" ca="1">X25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5" s="9" cm="1">
        <f t="array" aca="1" ref="Y55" ca="1">Y25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5" s="9" cm="1">
        <f t="array" aca="1" ref="Z55" ca="1">Z25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5" s="9" cm="1">
        <f t="array" aca="1" ref="AA55" ca="1">AA25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5" s="9" cm="1">
        <f t="array" aca="1" ref="AB55" ca="1">AB25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5" s="9" cm="1">
        <f t="array" aca="1" ref="AC55" ca="1">AC25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5" s="9" cm="1">
        <f t="array" aca="1" ref="AD55" ca="1">AD25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5" s="9" cm="1">
        <f t="array" aca="1" ref="AE55" ca="1">AE25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5" s="9" cm="1">
        <f t="array" aca="1" ref="AF55" ca="1">AF25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5" s="9" cm="1">
        <f t="array" aca="1" ref="AG55" ca="1">AG25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5" s="9" cm="1">
        <f t="array" aca="1" ref="AH55" ca="1">AH25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5" s="9" cm="1">
        <f t="array" aca="1" ref="AI55" ca="1">AI25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5" s="9" cm="1">
        <f t="array" aca="1" ref="AJ55" ca="1">AJ25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5" s="9" cm="1">
        <f t="array" aca="1" ref="AK55" ca="1">AK25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5" s="9" cm="1">
        <f t="array" aca="1" ref="AL55" ca="1">AL25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5" s="9" cm="1">
        <f t="array" aca="1" ref="AM55" ca="1">AM25 * SUMPRODUCT((IFERROR(INDIRECT('Input Sheet'!$AO181 &amp; "Table[Trade/Discipline]"),1)=MitigationCostTable[[#This Row],[Team Member]:[Team Member]])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6" spans="2:39" x14ac:dyDescent="0.45">
      <c r="B56" s="4" t="str">
        <f>IF(ISBLANK('Input Sheet'!$B182),"",'Input Sheet'!$B182)</f>
        <v/>
      </c>
      <c r="C56" s="3" t="str">
        <f>IF(ISBLANK('Input Sheet'!$C182),"",'Input Sheet'!$C182)</f>
        <v/>
      </c>
      <c r="D56" s="9" cm="1">
        <f t="array" aca="1" ref="D56" ca="1">D26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6" s="9" cm="1">
        <f t="array" aca="1" ref="E56" ca="1">E26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6" s="9" cm="1">
        <f t="array" aca="1" ref="F56" ca="1">F26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6" s="9" cm="1">
        <f t="array" aca="1" ref="G56" ca="1">G26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6" s="9" cm="1">
        <f t="array" aca="1" ref="H56" ca="1">H26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6" s="9" cm="1">
        <f t="array" aca="1" ref="I56" ca="1">I26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6" s="9" cm="1">
        <f t="array" aca="1" ref="J56" ca="1">J26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6" s="9" cm="1">
        <f t="array" aca="1" ref="K56" ca="1">K26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6" s="9" cm="1">
        <f t="array" aca="1" ref="L56" ca="1">L26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6" s="9" cm="1">
        <f t="array" aca="1" ref="M56" ca="1">M26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6" s="9" cm="1">
        <f t="array" aca="1" ref="N56" ca="1">N26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6" s="9" cm="1">
        <f t="array" aca="1" ref="O56" ca="1">O26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6" s="9" cm="1">
        <f t="array" aca="1" ref="P56" ca="1">P26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6" s="9" cm="1">
        <f t="array" aca="1" ref="Q56" ca="1">Q26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6" s="9" cm="1">
        <f t="array" aca="1" ref="R56" ca="1">R26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6" s="9" cm="1">
        <f t="array" aca="1" ref="S56" ca="1">S26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6" s="9" cm="1">
        <f t="array" aca="1" ref="T56" ca="1">T26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6" s="9" cm="1">
        <f t="array" aca="1" ref="U56" ca="1">U26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6" s="9" cm="1">
        <f t="array" aca="1" ref="V56" ca="1">V26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6" s="9" cm="1">
        <f t="array" aca="1" ref="W56" ca="1">W26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6" s="9" cm="1">
        <f t="array" aca="1" ref="X56" ca="1">X26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6" s="9" cm="1">
        <f t="array" aca="1" ref="Y56" ca="1">Y26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6" s="9" cm="1">
        <f t="array" aca="1" ref="Z56" ca="1">Z26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6" s="9" cm="1">
        <f t="array" aca="1" ref="AA56" ca="1">AA26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6" s="9" cm="1">
        <f t="array" aca="1" ref="AB56" ca="1">AB26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6" s="9" cm="1">
        <f t="array" aca="1" ref="AC56" ca="1">AC26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6" s="9" cm="1">
        <f t="array" aca="1" ref="AD56" ca="1">AD26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6" s="9" cm="1">
        <f t="array" aca="1" ref="AE56" ca="1">AE26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6" s="9" cm="1">
        <f t="array" aca="1" ref="AF56" ca="1">AF26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6" s="9" cm="1">
        <f t="array" aca="1" ref="AG56" ca="1">AG26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6" s="9" cm="1">
        <f t="array" aca="1" ref="AH56" ca="1">AH26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6" s="9" cm="1">
        <f t="array" aca="1" ref="AI56" ca="1">AI26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6" s="9" cm="1">
        <f t="array" aca="1" ref="AJ56" ca="1">AJ26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6" s="9" cm="1">
        <f t="array" aca="1" ref="AK56" ca="1">AK26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6" s="9" cm="1">
        <f t="array" aca="1" ref="AL56" ca="1">AL26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6" s="9" cm="1">
        <f t="array" aca="1" ref="AM56" ca="1">AM26 * SUMPRODUCT((IFERROR(INDIRECT('Input Sheet'!$AO182 &amp; "Table[Trade/Discipline]"),1)=MitigationCostTable[[#This Row],[Team Member]:[Team Member]])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7" spans="2:39" x14ac:dyDescent="0.45">
      <c r="B57" s="4" t="str">
        <f>IF(ISBLANK('Input Sheet'!$B183),"",'Input Sheet'!$B183)</f>
        <v/>
      </c>
      <c r="C57" s="3" t="str">
        <f>IF(ISBLANK('Input Sheet'!$C183),"",'Input Sheet'!$C183)</f>
        <v/>
      </c>
      <c r="D57" s="9" cm="1">
        <f t="array" aca="1" ref="D57" ca="1">D27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7" s="9" cm="1">
        <f t="array" aca="1" ref="E57" ca="1">E27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7" s="9" cm="1">
        <f t="array" aca="1" ref="F57" ca="1">F27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7" s="9" cm="1">
        <f t="array" aca="1" ref="G57" ca="1">G27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7" s="9" cm="1">
        <f t="array" aca="1" ref="H57" ca="1">H27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7" s="9" cm="1">
        <f t="array" aca="1" ref="I57" ca="1">I27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7" s="9" cm="1">
        <f t="array" aca="1" ref="J57" ca="1">J27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7" s="9" cm="1">
        <f t="array" aca="1" ref="K57" ca="1">K27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7" s="9" cm="1">
        <f t="array" aca="1" ref="L57" ca="1">L27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7" s="9" cm="1">
        <f t="array" aca="1" ref="M57" ca="1">M27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7" s="9" cm="1">
        <f t="array" aca="1" ref="N57" ca="1">N27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7" s="9" cm="1">
        <f t="array" aca="1" ref="O57" ca="1">O27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7" s="9" cm="1">
        <f t="array" aca="1" ref="P57" ca="1">P27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7" s="9" cm="1">
        <f t="array" aca="1" ref="Q57" ca="1">Q27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7" s="9" cm="1">
        <f t="array" aca="1" ref="R57" ca="1">R27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7" s="9" cm="1">
        <f t="array" aca="1" ref="S57" ca="1">S27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7" s="9" cm="1">
        <f t="array" aca="1" ref="T57" ca="1">T27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7" s="9" cm="1">
        <f t="array" aca="1" ref="U57" ca="1">U27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7" s="9" cm="1">
        <f t="array" aca="1" ref="V57" ca="1">V27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7" s="9" cm="1">
        <f t="array" aca="1" ref="W57" ca="1">W27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7" s="9" cm="1">
        <f t="array" aca="1" ref="X57" ca="1">X27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7" s="9" cm="1">
        <f t="array" aca="1" ref="Y57" ca="1">Y27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7" s="9" cm="1">
        <f t="array" aca="1" ref="Z57" ca="1">Z27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7" s="9" cm="1">
        <f t="array" aca="1" ref="AA57" ca="1">AA27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7" s="9" cm="1">
        <f t="array" aca="1" ref="AB57" ca="1">AB27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7" s="9" cm="1">
        <f t="array" aca="1" ref="AC57" ca="1">AC27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7" s="9" cm="1">
        <f t="array" aca="1" ref="AD57" ca="1">AD27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7" s="9" cm="1">
        <f t="array" aca="1" ref="AE57" ca="1">AE27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7" s="9" cm="1">
        <f t="array" aca="1" ref="AF57" ca="1">AF27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7" s="9" cm="1">
        <f t="array" aca="1" ref="AG57" ca="1">AG27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7" s="9" cm="1">
        <f t="array" aca="1" ref="AH57" ca="1">AH27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7" s="9" cm="1">
        <f t="array" aca="1" ref="AI57" ca="1">AI27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7" s="9" cm="1">
        <f t="array" aca="1" ref="AJ57" ca="1">AJ27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7" s="9" cm="1">
        <f t="array" aca="1" ref="AK57" ca="1">AK27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7" s="9" cm="1">
        <f t="array" aca="1" ref="AL57" ca="1">AL27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7" s="9" cm="1">
        <f t="array" aca="1" ref="AM57" ca="1">AM27 * SUMPRODUCT((IFERROR(INDIRECT('Input Sheet'!$AO183 &amp; "Table[Trade/Discipline]"),1)=MitigationCostTable[[#This Row],[Team Member]:[Team Member]])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8" spans="2:39" x14ac:dyDescent="0.45">
      <c r="B58" s="4" t="str">
        <f>IF(ISBLANK('Input Sheet'!$B184),"",'Input Sheet'!$B184)</f>
        <v/>
      </c>
      <c r="C58" s="3" t="str">
        <f>IF(ISBLANK('Input Sheet'!$C184),"",'Input Sheet'!$C184)</f>
        <v/>
      </c>
      <c r="D58" s="9" cm="1">
        <f t="array" aca="1" ref="D58" ca="1">D28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8" s="9" cm="1">
        <f t="array" aca="1" ref="E58" ca="1">E28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8" s="9" cm="1">
        <f t="array" aca="1" ref="F58" ca="1">F28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8" s="9" cm="1">
        <f t="array" aca="1" ref="G58" ca="1">G28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8" s="9" cm="1">
        <f t="array" aca="1" ref="H58" ca="1">H28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8" s="9" cm="1">
        <f t="array" aca="1" ref="I58" ca="1">I28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8" s="9" cm="1">
        <f t="array" aca="1" ref="J58" ca="1">J28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8" s="9" cm="1">
        <f t="array" aca="1" ref="K58" ca="1">K28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8" s="9" cm="1">
        <f t="array" aca="1" ref="L58" ca="1">L28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8" s="9" cm="1">
        <f t="array" aca="1" ref="M58" ca="1">M28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8" s="9" cm="1">
        <f t="array" aca="1" ref="N58" ca="1">N28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8" s="9" cm="1">
        <f t="array" aca="1" ref="O58" ca="1">O28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8" s="9" cm="1">
        <f t="array" aca="1" ref="P58" ca="1">P28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8" s="9" cm="1">
        <f t="array" aca="1" ref="Q58" ca="1">Q28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8" s="9" cm="1">
        <f t="array" aca="1" ref="R58" ca="1">R28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8" s="9" cm="1">
        <f t="array" aca="1" ref="S58" ca="1">S28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8" s="9" cm="1">
        <f t="array" aca="1" ref="T58" ca="1">T28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8" s="9" cm="1">
        <f t="array" aca="1" ref="U58" ca="1">U28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8" s="9" cm="1">
        <f t="array" aca="1" ref="V58" ca="1">V28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8" s="9" cm="1">
        <f t="array" aca="1" ref="W58" ca="1">W28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8" s="9" cm="1">
        <f t="array" aca="1" ref="X58" ca="1">X28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8" s="9" cm="1">
        <f t="array" aca="1" ref="Y58" ca="1">Y28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8" s="9" cm="1">
        <f t="array" aca="1" ref="Z58" ca="1">Z28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8" s="9" cm="1">
        <f t="array" aca="1" ref="AA58" ca="1">AA28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8" s="9" cm="1">
        <f t="array" aca="1" ref="AB58" ca="1">AB28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8" s="9" cm="1">
        <f t="array" aca="1" ref="AC58" ca="1">AC28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8" s="9" cm="1">
        <f t="array" aca="1" ref="AD58" ca="1">AD28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8" s="9" cm="1">
        <f t="array" aca="1" ref="AE58" ca="1">AE28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8" s="9" cm="1">
        <f t="array" aca="1" ref="AF58" ca="1">AF28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8" s="9" cm="1">
        <f t="array" aca="1" ref="AG58" ca="1">AG28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8" s="9" cm="1">
        <f t="array" aca="1" ref="AH58" ca="1">AH28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8" s="9" cm="1">
        <f t="array" aca="1" ref="AI58" ca="1">AI28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8" s="9" cm="1">
        <f t="array" aca="1" ref="AJ58" ca="1">AJ28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8" s="9" cm="1">
        <f t="array" aca="1" ref="AK58" ca="1">AK28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8" s="9" cm="1">
        <f t="array" aca="1" ref="AL58" ca="1">AL28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8" s="9" cm="1">
        <f t="array" aca="1" ref="AM58" ca="1">AM28 * SUMPRODUCT((IFERROR(INDIRECT('Input Sheet'!$AO184 &amp; "Table[Trade/Discipline]"),1)=MitigationCostTable[[#This Row],[Team Member]:[Team Member]])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59" spans="2:39" x14ac:dyDescent="0.45">
      <c r="B59" s="4" t="str">
        <f>IF(ISBLANK('Input Sheet'!$B185),"",'Input Sheet'!$B185)</f>
        <v/>
      </c>
      <c r="C59" s="5" t="str">
        <f>IF(ISBLANK('Input Sheet'!$C185),"",'Input Sheet'!$C185)</f>
        <v/>
      </c>
      <c r="D59" s="9" cm="1">
        <f t="array" aca="1" ref="D59" ca="1">D29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59" s="9" cm="1">
        <f t="array" aca="1" ref="E59" ca="1">E29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59" s="9" cm="1">
        <f t="array" aca="1" ref="F59" ca="1">F29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59" s="9" cm="1">
        <f t="array" aca="1" ref="G59" ca="1">G29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59" s="9" cm="1">
        <f t="array" aca="1" ref="H59" ca="1">H29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59" s="9" cm="1">
        <f t="array" aca="1" ref="I59" ca="1">I29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59" s="9" cm="1">
        <f t="array" aca="1" ref="J59" ca="1">J29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59" s="9" cm="1">
        <f t="array" aca="1" ref="K59" ca="1">K29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59" s="9" cm="1">
        <f t="array" aca="1" ref="L59" ca="1">L29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59" s="9" cm="1">
        <f t="array" aca="1" ref="M59" ca="1">M29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59" s="9" cm="1">
        <f t="array" aca="1" ref="N59" ca="1">N29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59" s="9" cm="1">
        <f t="array" aca="1" ref="O59" ca="1">O29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59" s="9" cm="1">
        <f t="array" aca="1" ref="P59" ca="1">P29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59" s="9" cm="1">
        <f t="array" aca="1" ref="Q59" ca="1">Q29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59" s="9" cm="1">
        <f t="array" aca="1" ref="R59" ca="1">R29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59" s="9" cm="1">
        <f t="array" aca="1" ref="S59" ca="1">S29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59" s="9" cm="1">
        <f t="array" aca="1" ref="T59" ca="1">T29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59" s="9" cm="1">
        <f t="array" aca="1" ref="U59" ca="1">U29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59" s="9" cm="1">
        <f t="array" aca="1" ref="V59" ca="1">V29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59" s="9" cm="1">
        <f t="array" aca="1" ref="W59" ca="1">W29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59" s="9" cm="1">
        <f t="array" aca="1" ref="X59" ca="1">X29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59" s="9" cm="1">
        <f t="array" aca="1" ref="Y59" ca="1">Y29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59" s="9" cm="1">
        <f t="array" aca="1" ref="Z59" ca="1">Z29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59" s="9" cm="1">
        <f t="array" aca="1" ref="AA59" ca="1">AA29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59" s="9" cm="1">
        <f t="array" aca="1" ref="AB59" ca="1">AB29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59" s="9" cm="1">
        <f t="array" aca="1" ref="AC59" ca="1">AC29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59" s="9" cm="1">
        <f t="array" aca="1" ref="AD59" ca="1">AD29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59" s="9" cm="1">
        <f t="array" aca="1" ref="AE59" ca="1">AE29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59" s="9" cm="1">
        <f t="array" aca="1" ref="AF59" ca="1">AF29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59" s="9" cm="1">
        <f t="array" aca="1" ref="AG59" ca="1">AG29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59" s="9" cm="1">
        <f t="array" aca="1" ref="AH59" ca="1">AH29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59" s="9" cm="1">
        <f t="array" aca="1" ref="AI59" ca="1">AI29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59" s="9" cm="1">
        <f t="array" aca="1" ref="AJ59" ca="1">AJ29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59" s="9" cm="1">
        <f t="array" aca="1" ref="AK59" ca="1">AK29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59" s="9" cm="1">
        <f t="array" aca="1" ref="AL59" ca="1">AL29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59" s="9" cm="1">
        <f t="array" aca="1" ref="AM59" ca="1">AM29 * SUMPRODUCT((IFERROR(INDIRECT('Input Sheet'!$AO185 &amp; "Table[Trade/Discipline]"),1)=MitigationCostTable[[#This Row],[Team Member]:[Team Member]])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60" spans="2:39" x14ac:dyDescent="0.45">
      <c r="B60" s="3" t="s">
        <v>56</v>
      </c>
      <c r="C60" s="3"/>
      <c r="D60" s="9">
        <f ca="1">SUBTOTAL(109,MitigationCostTable[Month 01])</f>
        <v>2848.5146150999999</v>
      </c>
      <c r="E60" s="9">
        <f ca="1">SUBTOTAL(109,MitigationCostTable[Month 02])</f>
        <v>5697.0292301999998</v>
      </c>
      <c r="F60" s="9">
        <f ca="1">SUBTOTAL(109,MitigationCostTable[Month 03])</f>
        <v>11394.0584604</v>
      </c>
      <c r="G60" s="9">
        <f ca="1">SUBTOTAL(109,MitigationCostTable[Month 04])</f>
        <v>11394.0584604</v>
      </c>
      <c r="H60" s="9">
        <f ca="1">SUBTOTAL(109,MitigationCostTable[Month 05])</f>
        <v>11394.0584604</v>
      </c>
      <c r="I60" s="9">
        <f ca="1">SUBTOTAL(109,MitigationCostTable[Month 06])</f>
        <v>22788.116920799999</v>
      </c>
      <c r="J60" s="9">
        <f ca="1">SUBTOTAL(109,MitigationCostTable[Month 07])</f>
        <v>22788.116920799999</v>
      </c>
      <c r="K60" s="9">
        <f ca="1">SUBTOTAL(109,MitigationCostTable[Month 08])</f>
        <v>22788.116920799999</v>
      </c>
      <c r="L60" s="9">
        <f ca="1">SUBTOTAL(109,MitigationCostTable[Month 09])</f>
        <v>45576.233841599998</v>
      </c>
      <c r="M60" s="9">
        <f ca="1">SUBTOTAL(109,MitigationCostTable[Month 10])</f>
        <v>45576.233841599998</v>
      </c>
      <c r="N60" s="9">
        <f ca="1">SUBTOTAL(109,MitigationCostTable[Month 11])</f>
        <v>22788.116920799999</v>
      </c>
      <c r="O60" s="9">
        <f ca="1">SUBTOTAL(109,MitigationCostTable[Month 12])</f>
        <v>11394.0584604</v>
      </c>
      <c r="P60" s="9">
        <f ca="1">SUBTOTAL(109,MitigationCostTable[Month 13])</f>
        <v>0</v>
      </c>
      <c r="Q60" s="9">
        <f ca="1">SUBTOTAL(109,MitigationCostTable[Month 14])</f>
        <v>0</v>
      </c>
      <c r="R60" s="9">
        <f ca="1">SUBTOTAL(109,MitigationCostTable[Month 15])</f>
        <v>0</v>
      </c>
      <c r="S60" s="9">
        <f ca="1">SUBTOTAL(109,MitigationCostTable[Month 16])</f>
        <v>0</v>
      </c>
      <c r="T60" s="9">
        <f ca="1">SUBTOTAL(109,MitigationCostTable[Month 17])</f>
        <v>0</v>
      </c>
      <c r="U60" s="9">
        <f ca="1">SUBTOTAL(109,MitigationCostTable[Month 18])</f>
        <v>0</v>
      </c>
      <c r="V60" s="9">
        <f ca="1">SUBTOTAL(109,MitigationCostTable[Month 19])</f>
        <v>0</v>
      </c>
      <c r="W60" s="9">
        <f ca="1">SUBTOTAL(109,MitigationCostTable[Month 20])</f>
        <v>0</v>
      </c>
      <c r="X60" s="9">
        <f ca="1">SUBTOTAL(109,MitigationCostTable[Month 21])</f>
        <v>0</v>
      </c>
      <c r="Y60" s="9">
        <f ca="1">SUBTOTAL(109,MitigationCostTable[Month 22])</f>
        <v>0</v>
      </c>
      <c r="Z60" s="9">
        <f ca="1">SUBTOTAL(109,MitigationCostTable[Month 23])</f>
        <v>0</v>
      </c>
      <c r="AA60" s="9">
        <f ca="1">SUBTOTAL(109,MitigationCostTable[Month 24])</f>
        <v>0</v>
      </c>
      <c r="AB60" s="9">
        <f ca="1">SUBTOTAL(109,MitigationCostTable[Month 25])</f>
        <v>0</v>
      </c>
      <c r="AC60" s="9">
        <f ca="1">SUBTOTAL(109,MitigationCostTable[Month 26])</f>
        <v>0</v>
      </c>
      <c r="AD60" s="9">
        <f ca="1">SUBTOTAL(109,MitigationCostTable[Month 27])</f>
        <v>0</v>
      </c>
      <c r="AE60" s="9">
        <f ca="1">SUBTOTAL(109,MitigationCostTable[Month 28])</f>
        <v>0</v>
      </c>
      <c r="AF60" s="9">
        <f ca="1">SUBTOTAL(109,MitigationCostTable[Month 29])</f>
        <v>0</v>
      </c>
      <c r="AG60" s="9">
        <f ca="1">SUBTOTAL(109,MitigationCostTable[Month 30])</f>
        <v>0</v>
      </c>
      <c r="AH60" s="9">
        <f ca="1">SUBTOTAL(109,MitigationCostTable[Month 31])</f>
        <v>0</v>
      </c>
      <c r="AI60" s="9">
        <f ca="1">SUBTOTAL(109,MitigationCostTable[Month 32])</f>
        <v>0</v>
      </c>
      <c r="AJ60" s="9">
        <f ca="1">SUBTOTAL(109,MitigationCostTable[Month 33])</f>
        <v>0</v>
      </c>
      <c r="AK60" s="9">
        <f ca="1">SUBTOTAL(109,MitigationCostTable[Month 34])</f>
        <v>0</v>
      </c>
      <c r="AL60" s="9">
        <f ca="1">SUBTOTAL(109,MitigationCostTable[Month 35])</f>
        <v>0</v>
      </c>
      <c r="AM60" s="9">
        <f ca="1">SUBTOTAL(109,MitigationCostTable[Month 36])</f>
        <v>0</v>
      </c>
    </row>
    <row r="62" spans="2:39" ht="16.899999999999999" x14ac:dyDescent="0.5">
      <c r="B62" s="33" t="s">
        <v>52</v>
      </c>
    </row>
    <row r="63" spans="2:39" ht="16.899999999999999" x14ac:dyDescent="0.5">
      <c r="B63" s="33"/>
      <c r="C63" s="30"/>
      <c r="D63" s="2">
        <f>'Input Sheet'!D$159</f>
        <v>43952</v>
      </c>
      <c r="E63" s="2">
        <f>'Input Sheet'!E$159</f>
        <v>43983</v>
      </c>
      <c r="F63" s="2">
        <f>'Input Sheet'!F$159</f>
        <v>44013</v>
      </c>
      <c r="G63" s="2">
        <f>'Input Sheet'!G$159</f>
        <v>44044</v>
      </c>
      <c r="H63" s="2">
        <f>'Input Sheet'!H$159</f>
        <v>44075</v>
      </c>
      <c r="I63" s="2">
        <f>'Input Sheet'!I$159</f>
        <v>44105</v>
      </c>
      <c r="J63" s="2">
        <f>'Input Sheet'!J$159</f>
        <v>44136</v>
      </c>
      <c r="K63" s="2">
        <f>'Input Sheet'!K$159</f>
        <v>44166</v>
      </c>
      <c r="L63" s="2">
        <f>'Input Sheet'!L$159</f>
        <v>44197</v>
      </c>
      <c r="M63" s="2">
        <f>'Input Sheet'!M$159</f>
        <v>44228</v>
      </c>
      <c r="N63" s="2">
        <f>'Input Sheet'!N$159</f>
        <v>44256</v>
      </c>
      <c r="O63" s="2">
        <f>'Input Sheet'!O$159</f>
        <v>44287</v>
      </c>
      <c r="P63" s="2">
        <f>'Input Sheet'!P$159</f>
        <v>44317</v>
      </c>
      <c r="Q63" s="2">
        <f>'Input Sheet'!Q$159</f>
        <v>44348</v>
      </c>
      <c r="R63" s="2">
        <f>'Input Sheet'!R$159</f>
        <v>44378</v>
      </c>
      <c r="S63" s="2">
        <f>'Input Sheet'!S$159</f>
        <v>44409</v>
      </c>
      <c r="T63" s="2">
        <f>'Input Sheet'!T$159</f>
        <v>44440</v>
      </c>
      <c r="U63" s="2">
        <f>'Input Sheet'!U$159</f>
        <v>44470</v>
      </c>
      <c r="V63" s="2">
        <f>'Input Sheet'!V$159</f>
        <v>44501</v>
      </c>
      <c r="W63" s="2">
        <f>'Input Sheet'!W$159</f>
        <v>44531</v>
      </c>
      <c r="X63" s="2">
        <f>'Input Sheet'!X$159</f>
        <v>44562</v>
      </c>
      <c r="Y63" s="2">
        <f>'Input Sheet'!Y$159</f>
        <v>44593</v>
      </c>
      <c r="Z63" s="2">
        <f>'Input Sheet'!Z$159</f>
        <v>44621</v>
      </c>
      <c r="AA63" s="2">
        <f>'Input Sheet'!AA$159</f>
        <v>44652</v>
      </c>
      <c r="AB63" s="2">
        <f>'Input Sheet'!AB$159</f>
        <v>44682</v>
      </c>
      <c r="AC63" s="2">
        <f>'Input Sheet'!AC$159</f>
        <v>44713</v>
      </c>
      <c r="AD63" s="2">
        <f>'Input Sheet'!AD$159</f>
        <v>44743</v>
      </c>
      <c r="AE63" s="2">
        <f>'Input Sheet'!AE$159</f>
        <v>44774</v>
      </c>
      <c r="AF63" s="2">
        <f>'Input Sheet'!AF$159</f>
        <v>44805</v>
      </c>
      <c r="AG63" s="2">
        <f>'Input Sheet'!AG$159</f>
        <v>44835</v>
      </c>
      <c r="AH63" s="2">
        <f>'Input Sheet'!AH$159</f>
        <v>44866</v>
      </c>
      <c r="AI63" s="2">
        <f>'Input Sheet'!AI$159</f>
        <v>44896</v>
      </c>
      <c r="AJ63" s="2">
        <f>'Input Sheet'!AJ$159</f>
        <v>44927</v>
      </c>
      <c r="AK63" s="2">
        <f>'Input Sheet'!AK$159</f>
        <v>44958</v>
      </c>
      <c r="AL63" s="2">
        <f>'Input Sheet'!AL$159</f>
        <v>44986</v>
      </c>
      <c r="AM63" s="2">
        <f>'Input Sheet'!AM$159</f>
        <v>45017</v>
      </c>
    </row>
    <row r="64" spans="2:39" x14ac:dyDescent="0.45">
      <c r="B64" t="s">
        <v>90</v>
      </c>
      <c r="C64" t="s">
        <v>7</v>
      </c>
      <c r="D64" s="1" t="s">
        <v>9</v>
      </c>
      <c r="E64" s="1" t="s">
        <v>10</v>
      </c>
      <c r="F64" s="1" t="s">
        <v>11</v>
      </c>
      <c r="G64" s="1" t="s">
        <v>12</v>
      </c>
      <c r="H64" s="1" t="s">
        <v>13</v>
      </c>
      <c r="I64" s="1" t="s">
        <v>14</v>
      </c>
      <c r="J64" s="1" t="s">
        <v>15</v>
      </c>
      <c r="K64" s="1" t="s">
        <v>16</v>
      </c>
      <c r="L64" s="1" t="s">
        <v>17</v>
      </c>
      <c r="M64" s="1" t="s">
        <v>18</v>
      </c>
      <c r="N64" s="1" t="s">
        <v>19</v>
      </c>
      <c r="O64" s="1" t="s">
        <v>20</v>
      </c>
      <c r="P64" s="1" t="s">
        <v>21</v>
      </c>
      <c r="Q64" s="1" t="s">
        <v>22</v>
      </c>
      <c r="R64" s="1" t="s">
        <v>23</v>
      </c>
      <c r="S64" s="1" t="s">
        <v>24</v>
      </c>
      <c r="T64" s="1" t="s">
        <v>25</v>
      </c>
      <c r="U64" s="1" t="s">
        <v>26</v>
      </c>
      <c r="V64" s="1" t="s">
        <v>27</v>
      </c>
      <c r="W64" s="1" t="s">
        <v>28</v>
      </c>
      <c r="X64" s="1" t="s">
        <v>29</v>
      </c>
      <c r="Y64" s="1" t="s">
        <v>30</v>
      </c>
      <c r="Z64" s="1" t="s">
        <v>31</v>
      </c>
      <c r="AA64" s="1" t="s">
        <v>32</v>
      </c>
      <c r="AB64" s="1" t="s">
        <v>33</v>
      </c>
      <c r="AC64" s="1" t="s">
        <v>34</v>
      </c>
      <c r="AD64" s="1" t="s">
        <v>35</v>
      </c>
      <c r="AE64" s="1" t="s">
        <v>36</v>
      </c>
      <c r="AF64" s="1" t="s">
        <v>37</v>
      </c>
      <c r="AG64" s="1" t="s">
        <v>38</v>
      </c>
      <c r="AH64" s="1" t="s">
        <v>39</v>
      </c>
      <c r="AI64" s="1" t="s">
        <v>40</v>
      </c>
      <c r="AJ64" s="1" t="s">
        <v>41</v>
      </c>
      <c r="AK64" s="1" t="s">
        <v>42</v>
      </c>
      <c r="AL64" s="1" t="s">
        <v>43</v>
      </c>
      <c r="AM64" s="1" t="s">
        <v>44</v>
      </c>
    </row>
    <row r="65" spans="2:39" x14ac:dyDescent="0.45">
      <c r="B65" s="4" t="str">
        <f>IF(ISBLANK('Input Sheet'!$B161),"",'Input Sheet'!$B161)</f>
        <v>HVAC and Sheet Metal</v>
      </c>
      <c r="C65" s="3" t="str">
        <f>IF(ISBLANK('Input Sheet'!$C161),"",'Input Sheet'!$C161)</f>
        <v>Foreman</v>
      </c>
      <c r="D65" s="4" cm="1">
        <f t="array" aca="1" ref="D65" ca="1">'Input Sheet'!D161 * IFERROR(INDIRECT('Input Sheet'!$AO161 &amp; "_ProductivityImpactPercent"),1)</f>
        <v>3.6799999999999997</v>
      </c>
      <c r="E65" s="4" cm="1">
        <f t="array" aca="1" ref="E65" ca="1">'Input Sheet'!E161 * IFERROR(INDIRECT('Input Sheet'!$AO161 &amp; "_ProductivityImpactPercent"),1)</f>
        <v>7.3599999999999994</v>
      </c>
      <c r="F65" s="4" cm="1">
        <f t="array" aca="1" ref="F65" ca="1">'Input Sheet'!F161 * IFERROR(INDIRECT('Input Sheet'!$AO161 &amp; "_ProductivityImpactPercent"),1)</f>
        <v>14.719999999999999</v>
      </c>
      <c r="G65" s="4" cm="1">
        <f t="array" aca="1" ref="G65" ca="1">'Input Sheet'!G161 * IFERROR(INDIRECT('Input Sheet'!$AO161 &amp; "_ProductivityImpactPercent"),1)</f>
        <v>14.719999999999999</v>
      </c>
      <c r="H65" s="4" cm="1">
        <f t="array" aca="1" ref="H65" ca="1">'Input Sheet'!H161 * IFERROR(INDIRECT('Input Sheet'!$AO161 &amp; "_ProductivityImpactPercent"),1)</f>
        <v>14.719999999999999</v>
      </c>
      <c r="I65" s="4" cm="1">
        <f t="array" aca="1" ref="I65" ca="1">'Input Sheet'!I161 * IFERROR(INDIRECT('Input Sheet'!$AO161 &amp; "_ProductivityImpactPercent"),1)</f>
        <v>29.439999999999998</v>
      </c>
      <c r="J65" s="4" cm="1">
        <f t="array" aca="1" ref="J65" ca="1">'Input Sheet'!J161 * IFERROR(INDIRECT('Input Sheet'!$AO161 &amp; "_ProductivityImpactPercent"),1)</f>
        <v>29.439999999999998</v>
      </c>
      <c r="K65" s="4" cm="1">
        <f t="array" aca="1" ref="K65" ca="1">'Input Sheet'!K161 * IFERROR(INDIRECT('Input Sheet'!$AO161 &amp; "_ProductivityImpactPercent"),1)</f>
        <v>29.439999999999998</v>
      </c>
      <c r="L65" s="4" cm="1">
        <f t="array" aca="1" ref="L65" ca="1">'Input Sheet'!L161 * IFERROR(INDIRECT('Input Sheet'!$AO161 &amp; "_ProductivityImpactPercent"),1)</f>
        <v>58.879999999999995</v>
      </c>
      <c r="M65" s="4" cm="1">
        <f t="array" aca="1" ref="M65" ca="1">'Input Sheet'!M161 * IFERROR(INDIRECT('Input Sheet'!$AO161 &amp; "_ProductivityImpactPercent"),1)</f>
        <v>58.879999999999995</v>
      </c>
      <c r="N65" s="4" cm="1">
        <f t="array" aca="1" ref="N65" ca="1">'Input Sheet'!N161 * IFERROR(INDIRECT('Input Sheet'!$AO161 &amp; "_ProductivityImpactPercent"),1)</f>
        <v>29.439999999999998</v>
      </c>
      <c r="O65" s="4" cm="1">
        <f t="array" aca="1" ref="O65" ca="1">'Input Sheet'!O161 * IFERROR(INDIRECT('Input Sheet'!$AO161 &amp; "_ProductivityImpactPercent"),1)</f>
        <v>14.719999999999999</v>
      </c>
      <c r="P65" s="4" cm="1">
        <f t="array" aca="1" ref="P65" ca="1">'Input Sheet'!P161 * IFERROR(INDIRECT('Input Sheet'!$AO161 &amp; "_ProductivityImpactPercent"),1)</f>
        <v>0</v>
      </c>
      <c r="Q65" s="4" cm="1">
        <f t="array" aca="1" ref="Q65" ca="1">'Input Sheet'!Q161 * IFERROR(INDIRECT('Input Sheet'!$AO161 &amp; "_ProductivityImpactPercent"),1)</f>
        <v>0</v>
      </c>
      <c r="R65" s="4" cm="1">
        <f t="array" aca="1" ref="R65" ca="1">'Input Sheet'!R161 * IFERROR(INDIRECT('Input Sheet'!$AO161 &amp; "_ProductivityImpactPercent"),1)</f>
        <v>0</v>
      </c>
      <c r="S65" s="4" cm="1">
        <f t="array" aca="1" ref="S65" ca="1">'Input Sheet'!S161 * IFERROR(INDIRECT('Input Sheet'!$AO161 &amp; "_ProductivityImpactPercent"),1)</f>
        <v>0</v>
      </c>
      <c r="T65" s="4" cm="1">
        <f t="array" aca="1" ref="T65" ca="1">'Input Sheet'!T161 * IFERROR(INDIRECT('Input Sheet'!$AO161 &amp; "_ProductivityImpactPercent"),1)</f>
        <v>0</v>
      </c>
      <c r="U65" s="4" cm="1">
        <f t="array" aca="1" ref="U65" ca="1">'Input Sheet'!U161 * IFERROR(INDIRECT('Input Sheet'!$AO161 &amp; "_ProductivityImpactPercent"),1)</f>
        <v>0</v>
      </c>
      <c r="V65" s="4" cm="1">
        <f t="array" aca="1" ref="V65" ca="1">'Input Sheet'!V161 * IFERROR(INDIRECT('Input Sheet'!$AO161 &amp; "_ProductivityImpactPercent"),1)</f>
        <v>0</v>
      </c>
      <c r="W65" s="4" cm="1">
        <f t="array" aca="1" ref="W65" ca="1">'Input Sheet'!W161 * IFERROR(INDIRECT('Input Sheet'!$AO161 &amp; "_ProductivityImpactPercent"),1)</f>
        <v>0</v>
      </c>
      <c r="X65" s="4" cm="1">
        <f t="array" aca="1" ref="X65" ca="1">'Input Sheet'!X161 * IFERROR(INDIRECT('Input Sheet'!$AO161 &amp; "_ProductivityImpactPercent"),1)</f>
        <v>0</v>
      </c>
      <c r="Y65" s="4" cm="1">
        <f t="array" aca="1" ref="Y65" ca="1">'Input Sheet'!Y161 * IFERROR(INDIRECT('Input Sheet'!$AO161 &amp; "_ProductivityImpactPercent"),1)</f>
        <v>0</v>
      </c>
      <c r="Z65" s="4" cm="1">
        <f t="array" aca="1" ref="Z65" ca="1">'Input Sheet'!Z161 * IFERROR(INDIRECT('Input Sheet'!$AO161 &amp; "_ProductivityImpactPercent"),1)</f>
        <v>0</v>
      </c>
      <c r="AA65" s="4" cm="1">
        <f t="array" aca="1" ref="AA65" ca="1">'Input Sheet'!AA161 * IFERROR(INDIRECT('Input Sheet'!$AO161 &amp; "_ProductivityImpactPercent"),1)</f>
        <v>0</v>
      </c>
      <c r="AB65" s="4" cm="1">
        <f t="array" aca="1" ref="AB65" ca="1">'Input Sheet'!AB161 * IFERROR(INDIRECT('Input Sheet'!$AO161 &amp; "_ProductivityImpactPercent"),1)</f>
        <v>0</v>
      </c>
      <c r="AC65" s="4" cm="1">
        <f t="array" aca="1" ref="AC65" ca="1">'Input Sheet'!AC161 * IFERROR(INDIRECT('Input Sheet'!$AO161 &amp; "_ProductivityImpactPercent"),1)</f>
        <v>0</v>
      </c>
      <c r="AD65" s="4" cm="1">
        <f t="array" aca="1" ref="AD65" ca="1">'Input Sheet'!AD161 * IFERROR(INDIRECT('Input Sheet'!$AO161 &amp; "_ProductivityImpactPercent"),1)</f>
        <v>0</v>
      </c>
      <c r="AE65" s="4" cm="1">
        <f t="array" aca="1" ref="AE65" ca="1">'Input Sheet'!AE161 * IFERROR(INDIRECT('Input Sheet'!$AO161 &amp; "_ProductivityImpactPercent"),1)</f>
        <v>0</v>
      </c>
      <c r="AF65" s="4" cm="1">
        <f t="array" aca="1" ref="AF65" ca="1">'Input Sheet'!AF161 * IFERROR(INDIRECT('Input Sheet'!$AO161 &amp; "_ProductivityImpactPercent"),1)</f>
        <v>0</v>
      </c>
      <c r="AG65" s="4" cm="1">
        <f t="array" aca="1" ref="AG65" ca="1">'Input Sheet'!AG161 * IFERROR(INDIRECT('Input Sheet'!$AO161 &amp; "_ProductivityImpactPercent"),1)</f>
        <v>0</v>
      </c>
      <c r="AH65" s="4" cm="1">
        <f t="array" aca="1" ref="AH65" ca="1">'Input Sheet'!AH161 * IFERROR(INDIRECT('Input Sheet'!$AO161 &amp; "_ProductivityImpactPercent"),1)</f>
        <v>0</v>
      </c>
      <c r="AI65" s="4" cm="1">
        <f t="array" aca="1" ref="AI65" ca="1">'Input Sheet'!AI161 * IFERROR(INDIRECT('Input Sheet'!$AO161 &amp; "_ProductivityImpactPercent"),1)</f>
        <v>0</v>
      </c>
      <c r="AJ65" s="4" cm="1">
        <f t="array" aca="1" ref="AJ65" ca="1">'Input Sheet'!AJ161 * IFERROR(INDIRECT('Input Sheet'!$AO161 &amp; "_ProductivityImpactPercent"),1)</f>
        <v>0</v>
      </c>
      <c r="AK65" s="4" cm="1">
        <f t="array" aca="1" ref="AK65" ca="1">'Input Sheet'!AK161 * IFERROR(INDIRECT('Input Sheet'!$AO161 &amp; "_ProductivityImpactPercent"),1)</f>
        <v>0</v>
      </c>
      <c r="AL65" s="4" cm="1">
        <f t="array" aca="1" ref="AL65" ca="1">'Input Sheet'!AL161 * IFERROR(INDIRECT('Input Sheet'!$AO161 &amp; "_ProductivityImpactPercent"),1)</f>
        <v>0</v>
      </c>
      <c r="AM65" s="4" cm="1">
        <f t="array" aca="1" ref="AM65" ca="1">'Input Sheet'!AM161 * IFERROR(INDIRECT('Input Sheet'!$AO161 &amp; "_ProductivityImpactPercent"),1)</f>
        <v>0</v>
      </c>
    </row>
    <row r="66" spans="2:39" x14ac:dyDescent="0.45">
      <c r="B66" s="4" t="str">
        <f>IF(ISBLANK('Input Sheet'!$B162),"",'Input Sheet'!$B162)</f>
        <v>HVAC and Sheet Metal</v>
      </c>
      <c r="C66" s="3" t="str">
        <f>IF(ISBLANK('Input Sheet'!$C162),"",'Input Sheet'!$C162)</f>
        <v>Journeyman</v>
      </c>
      <c r="D66" s="4" cm="1">
        <f t="array" aca="1" ref="D66" ca="1">'Input Sheet'!D162 * IFERROR(INDIRECT('Input Sheet'!$AO162 &amp; "_ProductivityImpactPercent"),1)</f>
        <v>10.119999999999999</v>
      </c>
      <c r="E66" s="4" cm="1">
        <f t="array" aca="1" ref="E66" ca="1">'Input Sheet'!E162 * IFERROR(INDIRECT('Input Sheet'!$AO162 &amp; "_ProductivityImpactPercent"),1)</f>
        <v>20.239999999999998</v>
      </c>
      <c r="F66" s="4" cm="1">
        <f t="array" aca="1" ref="F66" ca="1">'Input Sheet'!F162 * IFERROR(INDIRECT('Input Sheet'!$AO162 &amp; "_ProductivityImpactPercent"),1)</f>
        <v>40.479999999999997</v>
      </c>
      <c r="G66" s="4" cm="1">
        <f t="array" aca="1" ref="G66" ca="1">'Input Sheet'!G162 * IFERROR(INDIRECT('Input Sheet'!$AO162 &amp; "_ProductivityImpactPercent"),1)</f>
        <v>40.479999999999997</v>
      </c>
      <c r="H66" s="4" cm="1">
        <f t="array" aca="1" ref="H66" ca="1">'Input Sheet'!H162 * IFERROR(INDIRECT('Input Sheet'!$AO162 &amp; "_ProductivityImpactPercent"),1)</f>
        <v>40.479999999999997</v>
      </c>
      <c r="I66" s="4" cm="1">
        <f t="array" aca="1" ref="I66" ca="1">'Input Sheet'!I162 * IFERROR(INDIRECT('Input Sheet'!$AO162 &amp; "_ProductivityImpactPercent"),1)</f>
        <v>80.959999999999994</v>
      </c>
      <c r="J66" s="4" cm="1">
        <f t="array" aca="1" ref="J66" ca="1">'Input Sheet'!J162 * IFERROR(INDIRECT('Input Sheet'!$AO162 &amp; "_ProductivityImpactPercent"),1)</f>
        <v>80.959999999999994</v>
      </c>
      <c r="K66" s="4" cm="1">
        <f t="array" aca="1" ref="K66" ca="1">'Input Sheet'!K162 * IFERROR(INDIRECT('Input Sheet'!$AO162 &amp; "_ProductivityImpactPercent"),1)</f>
        <v>80.959999999999994</v>
      </c>
      <c r="L66" s="4" cm="1">
        <f t="array" aca="1" ref="L66" ca="1">'Input Sheet'!L162 * IFERROR(INDIRECT('Input Sheet'!$AO162 &amp; "_ProductivityImpactPercent"),1)</f>
        <v>161.91999999999999</v>
      </c>
      <c r="M66" s="4" cm="1">
        <f t="array" aca="1" ref="M66" ca="1">'Input Sheet'!M162 * IFERROR(INDIRECT('Input Sheet'!$AO162 &amp; "_ProductivityImpactPercent"),1)</f>
        <v>161.91999999999999</v>
      </c>
      <c r="N66" s="4" cm="1">
        <f t="array" aca="1" ref="N66" ca="1">'Input Sheet'!N162 * IFERROR(INDIRECT('Input Sheet'!$AO162 &amp; "_ProductivityImpactPercent"),1)</f>
        <v>80.959999999999994</v>
      </c>
      <c r="O66" s="4" cm="1">
        <f t="array" aca="1" ref="O66" ca="1">'Input Sheet'!O162 * IFERROR(INDIRECT('Input Sheet'!$AO162 &amp; "_ProductivityImpactPercent"),1)</f>
        <v>40.479999999999997</v>
      </c>
      <c r="P66" s="4" cm="1">
        <f t="array" aca="1" ref="P66" ca="1">'Input Sheet'!P162 * IFERROR(INDIRECT('Input Sheet'!$AO162 &amp; "_ProductivityImpactPercent"),1)</f>
        <v>0</v>
      </c>
      <c r="Q66" s="4" cm="1">
        <f t="array" aca="1" ref="Q66" ca="1">'Input Sheet'!Q162 * IFERROR(INDIRECT('Input Sheet'!$AO162 &amp; "_ProductivityImpactPercent"),1)</f>
        <v>0</v>
      </c>
      <c r="R66" s="4" cm="1">
        <f t="array" aca="1" ref="R66" ca="1">'Input Sheet'!R162 * IFERROR(INDIRECT('Input Sheet'!$AO162 &amp; "_ProductivityImpactPercent"),1)</f>
        <v>0</v>
      </c>
      <c r="S66" s="4" cm="1">
        <f t="array" aca="1" ref="S66" ca="1">'Input Sheet'!S162 * IFERROR(INDIRECT('Input Sheet'!$AO162 &amp; "_ProductivityImpactPercent"),1)</f>
        <v>0</v>
      </c>
      <c r="T66" s="4" cm="1">
        <f t="array" aca="1" ref="T66" ca="1">'Input Sheet'!T162 * IFERROR(INDIRECT('Input Sheet'!$AO162 &amp; "_ProductivityImpactPercent"),1)</f>
        <v>0</v>
      </c>
      <c r="U66" s="4" cm="1">
        <f t="array" aca="1" ref="U66" ca="1">'Input Sheet'!U162 * IFERROR(INDIRECT('Input Sheet'!$AO162 &amp; "_ProductivityImpactPercent"),1)</f>
        <v>0</v>
      </c>
      <c r="V66" s="4" cm="1">
        <f t="array" aca="1" ref="V66" ca="1">'Input Sheet'!V162 * IFERROR(INDIRECT('Input Sheet'!$AO162 &amp; "_ProductivityImpactPercent"),1)</f>
        <v>0</v>
      </c>
      <c r="W66" s="4" cm="1">
        <f t="array" aca="1" ref="W66" ca="1">'Input Sheet'!W162 * IFERROR(INDIRECT('Input Sheet'!$AO162 &amp; "_ProductivityImpactPercent"),1)</f>
        <v>0</v>
      </c>
      <c r="X66" s="4" cm="1">
        <f t="array" aca="1" ref="X66" ca="1">'Input Sheet'!X162 * IFERROR(INDIRECT('Input Sheet'!$AO162 &amp; "_ProductivityImpactPercent"),1)</f>
        <v>0</v>
      </c>
      <c r="Y66" s="4" cm="1">
        <f t="array" aca="1" ref="Y66" ca="1">'Input Sheet'!Y162 * IFERROR(INDIRECT('Input Sheet'!$AO162 &amp; "_ProductivityImpactPercent"),1)</f>
        <v>0</v>
      </c>
      <c r="Z66" s="4" cm="1">
        <f t="array" aca="1" ref="Z66" ca="1">'Input Sheet'!Z162 * IFERROR(INDIRECT('Input Sheet'!$AO162 &amp; "_ProductivityImpactPercent"),1)</f>
        <v>0</v>
      </c>
      <c r="AA66" s="4" cm="1">
        <f t="array" aca="1" ref="AA66" ca="1">'Input Sheet'!AA162 * IFERROR(INDIRECT('Input Sheet'!$AO162 &amp; "_ProductivityImpactPercent"),1)</f>
        <v>0</v>
      </c>
      <c r="AB66" s="4" cm="1">
        <f t="array" aca="1" ref="AB66" ca="1">'Input Sheet'!AB162 * IFERROR(INDIRECT('Input Sheet'!$AO162 &amp; "_ProductivityImpactPercent"),1)</f>
        <v>0</v>
      </c>
      <c r="AC66" s="4" cm="1">
        <f t="array" aca="1" ref="AC66" ca="1">'Input Sheet'!AC162 * IFERROR(INDIRECT('Input Sheet'!$AO162 &amp; "_ProductivityImpactPercent"),1)</f>
        <v>0</v>
      </c>
      <c r="AD66" s="4" cm="1">
        <f t="array" aca="1" ref="AD66" ca="1">'Input Sheet'!AD162 * IFERROR(INDIRECT('Input Sheet'!$AO162 &amp; "_ProductivityImpactPercent"),1)</f>
        <v>0</v>
      </c>
      <c r="AE66" s="4" cm="1">
        <f t="array" aca="1" ref="AE66" ca="1">'Input Sheet'!AE162 * IFERROR(INDIRECT('Input Sheet'!$AO162 &amp; "_ProductivityImpactPercent"),1)</f>
        <v>0</v>
      </c>
      <c r="AF66" s="4" cm="1">
        <f t="array" aca="1" ref="AF66" ca="1">'Input Sheet'!AF162 * IFERROR(INDIRECT('Input Sheet'!$AO162 &amp; "_ProductivityImpactPercent"),1)</f>
        <v>0</v>
      </c>
      <c r="AG66" s="4" cm="1">
        <f t="array" aca="1" ref="AG66" ca="1">'Input Sheet'!AG162 * IFERROR(INDIRECT('Input Sheet'!$AO162 &amp; "_ProductivityImpactPercent"),1)</f>
        <v>0</v>
      </c>
      <c r="AH66" s="4" cm="1">
        <f t="array" aca="1" ref="AH66" ca="1">'Input Sheet'!AH162 * IFERROR(INDIRECT('Input Sheet'!$AO162 &amp; "_ProductivityImpactPercent"),1)</f>
        <v>0</v>
      </c>
      <c r="AI66" s="4" cm="1">
        <f t="array" aca="1" ref="AI66" ca="1">'Input Sheet'!AI162 * IFERROR(INDIRECT('Input Sheet'!$AO162 &amp; "_ProductivityImpactPercent"),1)</f>
        <v>0</v>
      </c>
      <c r="AJ66" s="4" cm="1">
        <f t="array" aca="1" ref="AJ66" ca="1">'Input Sheet'!AJ162 * IFERROR(INDIRECT('Input Sheet'!$AO162 &amp; "_ProductivityImpactPercent"),1)</f>
        <v>0</v>
      </c>
      <c r="AK66" s="4" cm="1">
        <f t="array" aca="1" ref="AK66" ca="1">'Input Sheet'!AK162 * IFERROR(INDIRECT('Input Sheet'!$AO162 &amp; "_ProductivityImpactPercent"),1)</f>
        <v>0</v>
      </c>
      <c r="AL66" s="4" cm="1">
        <f t="array" aca="1" ref="AL66" ca="1">'Input Sheet'!AL162 * IFERROR(INDIRECT('Input Sheet'!$AO162 &amp; "_ProductivityImpactPercent"),1)</f>
        <v>0</v>
      </c>
      <c r="AM66" s="4" cm="1">
        <f t="array" aca="1" ref="AM66" ca="1">'Input Sheet'!AM162 * IFERROR(INDIRECT('Input Sheet'!$AO162 &amp; "_ProductivityImpactPercent"),1)</f>
        <v>0</v>
      </c>
    </row>
    <row r="67" spans="2:39" x14ac:dyDescent="0.45">
      <c r="B67" s="4" t="str">
        <f>IF(ISBLANK('Input Sheet'!$B163),"",'Input Sheet'!$B163)</f>
        <v>Piping</v>
      </c>
      <c r="C67" s="3" t="str">
        <f>IF(ISBLANK('Input Sheet'!$C163),"",'Input Sheet'!$C163)</f>
        <v>Foreman</v>
      </c>
      <c r="D67" s="4" cm="1">
        <f t="array" aca="1" ref="D67" ca="1">'Input Sheet'!D163 * IFERROR(INDIRECT('Input Sheet'!$AO163 &amp; "_ProductivityImpactPercent"),1)</f>
        <v>3.6799999999999997</v>
      </c>
      <c r="E67" s="4" cm="1">
        <f t="array" aca="1" ref="E67" ca="1">'Input Sheet'!E163 * IFERROR(INDIRECT('Input Sheet'!$AO163 &amp; "_ProductivityImpactPercent"),1)</f>
        <v>7.3599999999999994</v>
      </c>
      <c r="F67" s="4" cm="1">
        <f t="array" aca="1" ref="F67" ca="1">'Input Sheet'!F163 * IFERROR(INDIRECT('Input Sheet'!$AO163 &amp; "_ProductivityImpactPercent"),1)</f>
        <v>14.719999999999999</v>
      </c>
      <c r="G67" s="4" cm="1">
        <f t="array" aca="1" ref="G67" ca="1">'Input Sheet'!G163 * IFERROR(INDIRECT('Input Sheet'!$AO163 &amp; "_ProductivityImpactPercent"),1)</f>
        <v>14.719999999999999</v>
      </c>
      <c r="H67" s="4" cm="1">
        <f t="array" aca="1" ref="H67" ca="1">'Input Sheet'!H163 * IFERROR(INDIRECT('Input Sheet'!$AO163 &amp; "_ProductivityImpactPercent"),1)</f>
        <v>14.719999999999999</v>
      </c>
      <c r="I67" s="4" cm="1">
        <f t="array" aca="1" ref="I67" ca="1">'Input Sheet'!I163 * IFERROR(INDIRECT('Input Sheet'!$AO163 &amp; "_ProductivityImpactPercent"),1)</f>
        <v>29.439999999999998</v>
      </c>
      <c r="J67" s="4" cm="1">
        <f t="array" aca="1" ref="J67" ca="1">'Input Sheet'!J163 * IFERROR(INDIRECT('Input Sheet'!$AO163 &amp; "_ProductivityImpactPercent"),1)</f>
        <v>29.439999999999998</v>
      </c>
      <c r="K67" s="4" cm="1">
        <f t="array" aca="1" ref="K67" ca="1">'Input Sheet'!K163 * IFERROR(INDIRECT('Input Sheet'!$AO163 &amp; "_ProductivityImpactPercent"),1)</f>
        <v>29.439999999999998</v>
      </c>
      <c r="L67" s="4" cm="1">
        <f t="array" aca="1" ref="L67" ca="1">'Input Sheet'!L163 * IFERROR(INDIRECT('Input Sheet'!$AO163 &amp; "_ProductivityImpactPercent"),1)</f>
        <v>58.879999999999995</v>
      </c>
      <c r="M67" s="4" cm="1">
        <f t="array" aca="1" ref="M67" ca="1">'Input Sheet'!M163 * IFERROR(INDIRECT('Input Sheet'!$AO163 &amp; "_ProductivityImpactPercent"),1)</f>
        <v>58.879999999999995</v>
      </c>
      <c r="N67" s="4" cm="1">
        <f t="array" aca="1" ref="N67" ca="1">'Input Sheet'!N163 * IFERROR(INDIRECT('Input Sheet'!$AO163 &amp; "_ProductivityImpactPercent"),1)</f>
        <v>29.439999999999998</v>
      </c>
      <c r="O67" s="4" cm="1">
        <f t="array" aca="1" ref="O67" ca="1">'Input Sheet'!O163 * IFERROR(INDIRECT('Input Sheet'!$AO163 &amp; "_ProductivityImpactPercent"),1)</f>
        <v>14.719999999999999</v>
      </c>
      <c r="P67" s="4" cm="1">
        <f t="array" aca="1" ref="P67" ca="1">'Input Sheet'!P163 * IFERROR(INDIRECT('Input Sheet'!$AO163 &amp; "_ProductivityImpactPercent"),1)</f>
        <v>0</v>
      </c>
      <c r="Q67" s="4" cm="1">
        <f t="array" aca="1" ref="Q67" ca="1">'Input Sheet'!Q163 * IFERROR(INDIRECT('Input Sheet'!$AO163 &amp; "_ProductivityImpactPercent"),1)</f>
        <v>0</v>
      </c>
      <c r="R67" s="4" cm="1">
        <f t="array" aca="1" ref="R67" ca="1">'Input Sheet'!R163 * IFERROR(INDIRECT('Input Sheet'!$AO163 &amp; "_ProductivityImpactPercent"),1)</f>
        <v>0</v>
      </c>
      <c r="S67" s="4" cm="1">
        <f t="array" aca="1" ref="S67" ca="1">'Input Sheet'!S163 * IFERROR(INDIRECT('Input Sheet'!$AO163 &amp; "_ProductivityImpactPercent"),1)</f>
        <v>0</v>
      </c>
      <c r="T67" s="4" cm="1">
        <f t="array" aca="1" ref="T67" ca="1">'Input Sheet'!T163 * IFERROR(INDIRECT('Input Sheet'!$AO163 &amp; "_ProductivityImpactPercent"),1)</f>
        <v>0</v>
      </c>
      <c r="U67" s="4" cm="1">
        <f t="array" aca="1" ref="U67" ca="1">'Input Sheet'!U163 * IFERROR(INDIRECT('Input Sheet'!$AO163 &amp; "_ProductivityImpactPercent"),1)</f>
        <v>0</v>
      </c>
      <c r="V67" s="4" cm="1">
        <f t="array" aca="1" ref="V67" ca="1">'Input Sheet'!V163 * IFERROR(INDIRECT('Input Sheet'!$AO163 &amp; "_ProductivityImpactPercent"),1)</f>
        <v>0</v>
      </c>
      <c r="W67" s="4" cm="1">
        <f t="array" aca="1" ref="W67" ca="1">'Input Sheet'!W163 * IFERROR(INDIRECT('Input Sheet'!$AO163 &amp; "_ProductivityImpactPercent"),1)</f>
        <v>0</v>
      </c>
      <c r="X67" s="4" cm="1">
        <f t="array" aca="1" ref="X67" ca="1">'Input Sheet'!X163 * IFERROR(INDIRECT('Input Sheet'!$AO163 &amp; "_ProductivityImpactPercent"),1)</f>
        <v>0</v>
      </c>
      <c r="Y67" s="4" cm="1">
        <f t="array" aca="1" ref="Y67" ca="1">'Input Sheet'!Y163 * IFERROR(INDIRECT('Input Sheet'!$AO163 &amp; "_ProductivityImpactPercent"),1)</f>
        <v>0</v>
      </c>
      <c r="Z67" s="4" cm="1">
        <f t="array" aca="1" ref="Z67" ca="1">'Input Sheet'!Z163 * IFERROR(INDIRECT('Input Sheet'!$AO163 &amp; "_ProductivityImpactPercent"),1)</f>
        <v>0</v>
      </c>
      <c r="AA67" s="4" cm="1">
        <f t="array" aca="1" ref="AA67" ca="1">'Input Sheet'!AA163 * IFERROR(INDIRECT('Input Sheet'!$AO163 &amp; "_ProductivityImpactPercent"),1)</f>
        <v>0</v>
      </c>
      <c r="AB67" s="4" cm="1">
        <f t="array" aca="1" ref="AB67" ca="1">'Input Sheet'!AB163 * IFERROR(INDIRECT('Input Sheet'!$AO163 &amp; "_ProductivityImpactPercent"),1)</f>
        <v>0</v>
      </c>
      <c r="AC67" s="4" cm="1">
        <f t="array" aca="1" ref="AC67" ca="1">'Input Sheet'!AC163 * IFERROR(INDIRECT('Input Sheet'!$AO163 &amp; "_ProductivityImpactPercent"),1)</f>
        <v>0</v>
      </c>
      <c r="AD67" s="4" cm="1">
        <f t="array" aca="1" ref="AD67" ca="1">'Input Sheet'!AD163 * IFERROR(INDIRECT('Input Sheet'!$AO163 &amp; "_ProductivityImpactPercent"),1)</f>
        <v>0</v>
      </c>
      <c r="AE67" s="4" cm="1">
        <f t="array" aca="1" ref="AE67" ca="1">'Input Sheet'!AE163 * IFERROR(INDIRECT('Input Sheet'!$AO163 &amp; "_ProductivityImpactPercent"),1)</f>
        <v>0</v>
      </c>
      <c r="AF67" s="4" cm="1">
        <f t="array" aca="1" ref="AF67" ca="1">'Input Sheet'!AF163 * IFERROR(INDIRECT('Input Sheet'!$AO163 &amp; "_ProductivityImpactPercent"),1)</f>
        <v>0</v>
      </c>
      <c r="AG67" s="4" cm="1">
        <f t="array" aca="1" ref="AG67" ca="1">'Input Sheet'!AG163 * IFERROR(INDIRECT('Input Sheet'!$AO163 &amp; "_ProductivityImpactPercent"),1)</f>
        <v>0</v>
      </c>
      <c r="AH67" s="4" cm="1">
        <f t="array" aca="1" ref="AH67" ca="1">'Input Sheet'!AH163 * IFERROR(INDIRECT('Input Sheet'!$AO163 &amp; "_ProductivityImpactPercent"),1)</f>
        <v>0</v>
      </c>
      <c r="AI67" s="4" cm="1">
        <f t="array" aca="1" ref="AI67" ca="1">'Input Sheet'!AI163 * IFERROR(INDIRECT('Input Sheet'!$AO163 &amp; "_ProductivityImpactPercent"),1)</f>
        <v>0</v>
      </c>
      <c r="AJ67" s="4" cm="1">
        <f t="array" aca="1" ref="AJ67" ca="1">'Input Sheet'!AJ163 * IFERROR(INDIRECT('Input Sheet'!$AO163 &amp; "_ProductivityImpactPercent"),1)</f>
        <v>0</v>
      </c>
      <c r="AK67" s="4" cm="1">
        <f t="array" aca="1" ref="AK67" ca="1">'Input Sheet'!AK163 * IFERROR(INDIRECT('Input Sheet'!$AO163 &amp; "_ProductivityImpactPercent"),1)</f>
        <v>0</v>
      </c>
      <c r="AL67" s="4" cm="1">
        <f t="array" aca="1" ref="AL67" ca="1">'Input Sheet'!AL163 * IFERROR(INDIRECT('Input Sheet'!$AO163 &amp; "_ProductivityImpactPercent"),1)</f>
        <v>0</v>
      </c>
      <c r="AM67" s="4" cm="1">
        <f t="array" aca="1" ref="AM67" ca="1">'Input Sheet'!AM163 * IFERROR(INDIRECT('Input Sheet'!$AO163 &amp; "_ProductivityImpactPercent"),1)</f>
        <v>0</v>
      </c>
    </row>
    <row r="68" spans="2:39" x14ac:dyDescent="0.45">
      <c r="B68" s="4" t="str">
        <f>IF(ISBLANK('Input Sheet'!$B164),"",'Input Sheet'!$B164)</f>
        <v>Piping</v>
      </c>
      <c r="C68" s="3" t="str">
        <f>IF(ISBLANK('Input Sheet'!$C164),"",'Input Sheet'!$C164)</f>
        <v>Journeyman</v>
      </c>
      <c r="D68" s="4" cm="1">
        <f t="array" aca="1" ref="D68" ca="1">'Input Sheet'!D164 * IFERROR(INDIRECT('Input Sheet'!$AO164 &amp; "_ProductivityImpactPercent"),1)</f>
        <v>10.119999999999999</v>
      </c>
      <c r="E68" s="4" cm="1">
        <f t="array" aca="1" ref="E68" ca="1">'Input Sheet'!E164 * IFERROR(INDIRECT('Input Sheet'!$AO164 &amp; "_ProductivityImpactPercent"),1)</f>
        <v>20.239999999999998</v>
      </c>
      <c r="F68" s="4" cm="1">
        <f t="array" aca="1" ref="F68" ca="1">'Input Sheet'!F164 * IFERROR(INDIRECT('Input Sheet'!$AO164 &amp; "_ProductivityImpactPercent"),1)</f>
        <v>40.479999999999997</v>
      </c>
      <c r="G68" s="4" cm="1">
        <f t="array" aca="1" ref="G68" ca="1">'Input Sheet'!G164 * IFERROR(INDIRECT('Input Sheet'!$AO164 &amp; "_ProductivityImpactPercent"),1)</f>
        <v>40.479999999999997</v>
      </c>
      <c r="H68" s="4" cm="1">
        <f t="array" aca="1" ref="H68" ca="1">'Input Sheet'!H164 * IFERROR(INDIRECT('Input Sheet'!$AO164 &amp; "_ProductivityImpactPercent"),1)</f>
        <v>40.479999999999997</v>
      </c>
      <c r="I68" s="4" cm="1">
        <f t="array" aca="1" ref="I68" ca="1">'Input Sheet'!I164 * IFERROR(INDIRECT('Input Sheet'!$AO164 &amp; "_ProductivityImpactPercent"),1)</f>
        <v>80.959999999999994</v>
      </c>
      <c r="J68" s="4" cm="1">
        <f t="array" aca="1" ref="J68" ca="1">'Input Sheet'!J164 * IFERROR(INDIRECT('Input Sheet'!$AO164 &amp; "_ProductivityImpactPercent"),1)</f>
        <v>80.959999999999994</v>
      </c>
      <c r="K68" s="4" cm="1">
        <f t="array" aca="1" ref="K68" ca="1">'Input Sheet'!K164 * IFERROR(INDIRECT('Input Sheet'!$AO164 &amp; "_ProductivityImpactPercent"),1)</f>
        <v>80.959999999999994</v>
      </c>
      <c r="L68" s="4" cm="1">
        <f t="array" aca="1" ref="L68" ca="1">'Input Sheet'!L164 * IFERROR(INDIRECT('Input Sheet'!$AO164 &amp; "_ProductivityImpactPercent"),1)</f>
        <v>161.91999999999999</v>
      </c>
      <c r="M68" s="4" cm="1">
        <f t="array" aca="1" ref="M68" ca="1">'Input Sheet'!M164 * IFERROR(INDIRECT('Input Sheet'!$AO164 &amp; "_ProductivityImpactPercent"),1)</f>
        <v>161.91999999999999</v>
      </c>
      <c r="N68" s="4" cm="1">
        <f t="array" aca="1" ref="N68" ca="1">'Input Sheet'!N164 * IFERROR(INDIRECT('Input Sheet'!$AO164 &amp; "_ProductivityImpactPercent"),1)</f>
        <v>80.959999999999994</v>
      </c>
      <c r="O68" s="4" cm="1">
        <f t="array" aca="1" ref="O68" ca="1">'Input Sheet'!O164 * IFERROR(INDIRECT('Input Sheet'!$AO164 &amp; "_ProductivityImpactPercent"),1)</f>
        <v>40.479999999999997</v>
      </c>
      <c r="P68" s="4" cm="1">
        <f t="array" aca="1" ref="P68" ca="1">'Input Sheet'!P164 * IFERROR(INDIRECT('Input Sheet'!$AO164 &amp; "_ProductivityImpactPercent"),1)</f>
        <v>0</v>
      </c>
      <c r="Q68" s="4" cm="1">
        <f t="array" aca="1" ref="Q68" ca="1">'Input Sheet'!Q164 * IFERROR(INDIRECT('Input Sheet'!$AO164 &amp; "_ProductivityImpactPercent"),1)</f>
        <v>0</v>
      </c>
      <c r="R68" s="4" cm="1">
        <f t="array" aca="1" ref="R68" ca="1">'Input Sheet'!R164 * IFERROR(INDIRECT('Input Sheet'!$AO164 &amp; "_ProductivityImpactPercent"),1)</f>
        <v>0</v>
      </c>
      <c r="S68" s="4" cm="1">
        <f t="array" aca="1" ref="S68" ca="1">'Input Sheet'!S164 * IFERROR(INDIRECT('Input Sheet'!$AO164 &amp; "_ProductivityImpactPercent"),1)</f>
        <v>0</v>
      </c>
      <c r="T68" s="4" cm="1">
        <f t="array" aca="1" ref="T68" ca="1">'Input Sheet'!T164 * IFERROR(INDIRECT('Input Sheet'!$AO164 &amp; "_ProductivityImpactPercent"),1)</f>
        <v>0</v>
      </c>
      <c r="U68" s="4" cm="1">
        <f t="array" aca="1" ref="U68" ca="1">'Input Sheet'!U164 * IFERROR(INDIRECT('Input Sheet'!$AO164 &amp; "_ProductivityImpactPercent"),1)</f>
        <v>0</v>
      </c>
      <c r="V68" s="4" cm="1">
        <f t="array" aca="1" ref="V68" ca="1">'Input Sheet'!V164 * IFERROR(INDIRECT('Input Sheet'!$AO164 &amp; "_ProductivityImpactPercent"),1)</f>
        <v>0</v>
      </c>
      <c r="W68" s="4" cm="1">
        <f t="array" aca="1" ref="W68" ca="1">'Input Sheet'!W164 * IFERROR(INDIRECT('Input Sheet'!$AO164 &amp; "_ProductivityImpactPercent"),1)</f>
        <v>0</v>
      </c>
      <c r="X68" s="4" cm="1">
        <f t="array" aca="1" ref="X68" ca="1">'Input Sheet'!X164 * IFERROR(INDIRECT('Input Sheet'!$AO164 &amp; "_ProductivityImpactPercent"),1)</f>
        <v>0</v>
      </c>
      <c r="Y68" s="4" cm="1">
        <f t="array" aca="1" ref="Y68" ca="1">'Input Sheet'!Y164 * IFERROR(INDIRECT('Input Sheet'!$AO164 &amp; "_ProductivityImpactPercent"),1)</f>
        <v>0</v>
      </c>
      <c r="Z68" s="4" cm="1">
        <f t="array" aca="1" ref="Z68" ca="1">'Input Sheet'!Z164 * IFERROR(INDIRECT('Input Sheet'!$AO164 &amp; "_ProductivityImpactPercent"),1)</f>
        <v>0</v>
      </c>
      <c r="AA68" s="4" cm="1">
        <f t="array" aca="1" ref="AA68" ca="1">'Input Sheet'!AA164 * IFERROR(INDIRECT('Input Sheet'!$AO164 &amp; "_ProductivityImpactPercent"),1)</f>
        <v>0</v>
      </c>
      <c r="AB68" s="4" cm="1">
        <f t="array" aca="1" ref="AB68" ca="1">'Input Sheet'!AB164 * IFERROR(INDIRECT('Input Sheet'!$AO164 &amp; "_ProductivityImpactPercent"),1)</f>
        <v>0</v>
      </c>
      <c r="AC68" s="4" cm="1">
        <f t="array" aca="1" ref="AC68" ca="1">'Input Sheet'!AC164 * IFERROR(INDIRECT('Input Sheet'!$AO164 &amp; "_ProductivityImpactPercent"),1)</f>
        <v>0</v>
      </c>
      <c r="AD68" s="4" cm="1">
        <f t="array" aca="1" ref="AD68" ca="1">'Input Sheet'!AD164 * IFERROR(INDIRECT('Input Sheet'!$AO164 &amp; "_ProductivityImpactPercent"),1)</f>
        <v>0</v>
      </c>
      <c r="AE68" s="4" cm="1">
        <f t="array" aca="1" ref="AE68" ca="1">'Input Sheet'!AE164 * IFERROR(INDIRECT('Input Sheet'!$AO164 &amp; "_ProductivityImpactPercent"),1)</f>
        <v>0</v>
      </c>
      <c r="AF68" s="4" cm="1">
        <f t="array" aca="1" ref="AF68" ca="1">'Input Sheet'!AF164 * IFERROR(INDIRECT('Input Sheet'!$AO164 &amp; "_ProductivityImpactPercent"),1)</f>
        <v>0</v>
      </c>
      <c r="AG68" s="4" cm="1">
        <f t="array" aca="1" ref="AG68" ca="1">'Input Sheet'!AG164 * IFERROR(INDIRECT('Input Sheet'!$AO164 &amp; "_ProductivityImpactPercent"),1)</f>
        <v>0</v>
      </c>
      <c r="AH68" s="4" cm="1">
        <f t="array" aca="1" ref="AH68" ca="1">'Input Sheet'!AH164 * IFERROR(INDIRECT('Input Sheet'!$AO164 &amp; "_ProductivityImpactPercent"),1)</f>
        <v>0</v>
      </c>
      <c r="AI68" s="4" cm="1">
        <f t="array" aca="1" ref="AI68" ca="1">'Input Sheet'!AI164 * IFERROR(INDIRECT('Input Sheet'!$AO164 &amp; "_ProductivityImpactPercent"),1)</f>
        <v>0</v>
      </c>
      <c r="AJ68" s="4" cm="1">
        <f t="array" aca="1" ref="AJ68" ca="1">'Input Sheet'!AJ164 * IFERROR(INDIRECT('Input Sheet'!$AO164 &amp; "_ProductivityImpactPercent"),1)</f>
        <v>0</v>
      </c>
      <c r="AK68" s="4" cm="1">
        <f t="array" aca="1" ref="AK68" ca="1">'Input Sheet'!AK164 * IFERROR(INDIRECT('Input Sheet'!$AO164 &amp; "_ProductivityImpactPercent"),1)</f>
        <v>0</v>
      </c>
      <c r="AL68" s="4" cm="1">
        <f t="array" aca="1" ref="AL68" ca="1">'Input Sheet'!AL164 * IFERROR(INDIRECT('Input Sheet'!$AO164 &amp; "_ProductivityImpactPercent"),1)</f>
        <v>0</v>
      </c>
      <c r="AM68" s="4" cm="1">
        <f t="array" aca="1" ref="AM68" ca="1">'Input Sheet'!AM164 * IFERROR(INDIRECT('Input Sheet'!$AO164 &amp; "_ProductivityImpactPercent"),1)</f>
        <v>0</v>
      </c>
    </row>
    <row r="69" spans="2:39" x14ac:dyDescent="0.45">
      <c r="B69" s="4" t="str">
        <f>IF(ISBLANK('Input Sheet'!$B165),"",'Input Sheet'!$B165)</f>
        <v>Plumbing</v>
      </c>
      <c r="C69" s="3" t="str">
        <f>IF(ISBLANK('Input Sheet'!$C165),"",'Input Sheet'!$C165)</f>
        <v>Foreman</v>
      </c>
      <c r="D69" s="4" cm="1">
        <f t="array" aca="1" ref="D69" ca="1">'Input Sheet'!D165 * IFERROR(INDIRECT('Input Sheet'!$AO165 &amp; "_ProductivityImpactPercent"),1)</f>
        <v>3.6799999999999997</v>
      </c>
      <c r="E69" s="4" cm="1">
        <f t="array" aca="1" ref="E69" ca="1">'Input Sheet'!E165 * IFERROR(INDIRECT('Input Sheet'!$AO165 &amp; "_ProductivityImpactPercent"),1)</f>
        <v>7.3599999999999994</v>
      </c>
      <c r="F69" s="4" cm="1">
        <f t="array" aca="1" ref="F69" ca="1">'Input Sheet'!F165 * IFERROR(INDIRECT('Input Sheet'!$AO165 &amp; "_ProductivityImpactPercent"),1)</f>
        <v>14.719999999999999</v>
      </c>
      <c r="G69" s="4" cm="1">
        <f t="array" aca="1" ref="G69" ca="1">'Input Sheet'!G165 * IFERROR(INDIRECT('Input Sheet'!$AO165 &amp; "_ProductivityImpactPercent"),1)</f>
        <v>14.719999999999999</v>
      </c>
      <c r="H69" s="4" cm="1">
        <f t="array" aca="1" ref="H69" ca="1">'Input Sheet'!H165 * IFERROR(INDIRECT('Input Sheet'!$AO165 &amp; "_ProductivityImpactPercent"),1)</f>
        <v>14.719999999999999</v>
      </c>
      <c r="I69" s="4" cm="1">
        <f t="array" aca="1" ref="I69" ca="1">'Input Sheet'!I165 * IFERROR(INDIRECT('Input Sheet'!$AO165 &amp; "_ProductivityImpactPercent"),1)</f>
        <v>29.439999999999998</v>
      </c>
      <c r="J69" s="4" cm="1">
        <f t="array" aca="1" ref="J69" ca="1">'Input Sheet'!J165 * IFERROR(INDIRECT('Input Sheet'!$AO165 &amp; "_ProductivityImpactPercent"),1)</f>
        <v>29.439999999999998</v>
      </c>
      <c r="K69" s="4" cm="1">
        <f t="array" aca="1" ref="K69" ca="1">'Input Sheet'!K165 * IFERROR(INDIRECT('Input Sheet'!$AO165 &amp; "_ProductivityImpactPercent"),1)</f>
        <v>29.439999999999998</v>
      </c>
      <c r="L69" s="4" cm="1">
        <f t="array" aca="1" ref="L69" ca="1">'Input Sheet'!L165 * IFERROR(INDIRECT('Input Sheet'!$AO165 &amp; "_ProductivityImpactPercent"),1)</f>
        <v>58.879999999999995</v>
      </c>
      <c r="M69" s="4" cm="1">
        <f t="array" aca="1" ref="M69" ca="1">'Input Sheet'!M165 * IFERROR(INDIRECT('Input Sheet'!$AO165 &amp; "_ProductivityImpactPercent"),1)</f>
        <v>58.879999999999995</v>
      </c>
      <c r="N69" s="4" cm="1">
        <f t="array" aca="1" ref="N69" ca="1">'Input Sheet'!N165 * IFERROR(INDIRECT('Input Sheet'!$AO165 &amp; "_ProductivityImpactPercent"),1)</f>
        <v>29.439999999999998</v>
      </c>
      <c r="O69" s="4" cm="1">
        <f t="array" aca="1" ref="O69" ca="1">'Input Sheet'!O165 * IFERROR(INDIRECT('Input Sheet'!$AO165 &amp; "_ProductivityImpactPercent"),1)</f>
        <v>14.719999999999999</v>
      </c>
      <c r="P69" s="4" cm="1">
        <f t="array" aca="1" ref="P69" ca="1">'Input Sheet'!P165 * IFERROR(INDIRECT('Input Sheet'!$AO165 &amp; "_ProductivityImpactPercent"),1)</f>
        <v>0</v>
      </c>
      <c r="Q69" s="4" cm="1">
        <f t="array" aca="1" ref="Q69" ca="1">'Input Sheet'!Q165 * IFERROR(INDIRECT('Input Sheet'!$AO165 &amp; "_ProductivityImpactPercent"),1)</f>
        <v>0</v>
      </c>
      <c r="R69" s="4" cm="1">
        <f t="array" aca="1" ref="R69" ca="1">'Input Sheet'!R165 * IFERROR(INDIRECT('Input Sheet'!$AO165 &amp; "_ProductivityImpactPercent"),1)</f>
        <v>0</v>
      </c>
      <c r="S69" s="4" cm="1">
        <f t="array" aca="1" ref="S69" ca="1">'Input Sheet'!S165 * IFERROR(INDIRECT('Input Sheet'!$AO165 &amp; "_ProductivityImpactPercent"),1)</f>
        <v>0</v>
      </c>
      <c r="T69" s="4" cm="1">
        <f t="array" aca="1" ref="T69" ca="1">'Input Sheet'!T165 * IFERROR(INDIRECT('Input Sheet'!$AO165 &amp; "_ProductivityImpactPercent"),1)</f>
        <v>0</v>
      </c>
      <c r="U69" s="4" cm="1">
        <f t="array" aca="1" ref="U69" ca="1">'Input Sheet'!U165 * IFERROR(INDIRECT('Input Sheet'!$AO165 &amp; "_ProductivityImpactPercent"),1)</f>
        <v>0</v>
      </c>
      <c r="V69" s="4" cm="1">
        <f t="array" aca="1" ref="V69" ca="1">'Input Sheet'!V165 * IFERROR(INDIRECT('Input Sheet'!$AO165 &amp; "_ProductivityImpactPercent"),1)</f>
        <v>0</v>
      </c>
      <c r="W69" s="4" cm="1">
        <f t="array" aca="1" ref="W69" ca="1">'Input Sheet'!W165 * IFERROR(INDIRECT('Input Sheet'!$AO165 &amp; "_ProductivityImpactPercent"),1)</f>
        <v>0</v>
      </c>
      <c r="X69" s="4" cm="1">
        <f t="array" aca="1" ref="X69" ca="1">'Input Sheet'!X165 * IFERROR(INDIRECT('Input Sheet'!$AO165 &amp; "_ProductivityImpactPercent"),1)</f>
        <v>0</v>
      </c>
      <c r="Y69" s="4" cm="1">
        <f t="array" aca="1" ref="Y69" ca="1">'Input Sheet'!Y165 * IFERROR(INDIRECT('Input Sheet'!$AO165 &amp; "_ProductivityImpactPercent"),1)</f>
        <v>0</v>
      </c>
      <c r="Z69" s="4" cm="1">
        <f t="array" aca="1" ref="Z69" ca="1">'Input Sheet'!Z165 * IFERROR(INDIRECT('Input Sheet'!$AO165 &amp; "_ProductivityImpactPercent"),1)</f>
        <v>0</v>
      </c>
      <c r="AA69" s="4" cm="1">
        <f t="array" aca="1" ref="AA69" ca="1">'Input Sheet'!AA165 * IFERROR(INDIRECT('Input Sheet'!$AO165 &amp; "_ProductivityImpactPercent"),1)</f>
        <v>0</v>
      </c>
      <c r="AB69" s="4" cm="1">
        <f t="array" aca="1" ref="AB69" ca="1">'Input Sheet'!AB165 * IFERROR(INDIRECT('Input Sheet'!$AO165 &amp; "_ProductivityImpactPercent"),1)</f>
        <v>0</v>
      </c>
      <c r="AC69" s="4" cm="1">
        <f t="array" aca="1" ref="AC69" ca="1">'Input Sheet'!AC165 * IFERROR(INDIRECT('Input Sheet'!$AO165 &amp; "_ProductivityImpactPercent"),1)</f>
        <v>0</v>
      </c>
      <c r="AD69" s="4" cm="1">
        <f t="array" aca="1" ref="AD69" ca="1">'Input Sheet'!AD165 * IFERROR(INDIRECT('Input Sheet'!$AO165 &amp; "_ProductivityImpactPercent"),1)</f>
        <v>0</v>
      </c>
      <c r="AE69" s="4" cm="1">
        <f t="array" aca="1" ref="AE69" ca="1">'Input Sheet'!AE165 * IFERROR(INDIRECT('Input Sheet'!$AO165 &amp; "_ProductivityImpactPercent"),1)</f>
        <v>0</v>
      </c>
      <c r="AF69" s="4" cm="1">
        <f t="array" aca="1" ref="AF69" ca="1">'Input Sheet'!AF165 * IFERROR(INDIRECT('Input Sheet'!$AO165 &amp; "_ProductivityImpactPercent"),1)</f>
        <v>0</v>
      </c>
      <c r="AG69" s="4" cm="1">
        <f t="array" aca="1" ref="AG69" ca="1">'Input Sheet'!AG165 * IFERROR(INDIRECT('Input Sheet'!$AO165 &amp; "_ProductivityImpactPercent"),1)</f>
        <v>0</v>
      </c>
      <c r="AH69" s="4" cm="1">
        <f t="array" aca="1" ref="AH69" ca="1">'Input Sheet'!AH165 * IFERROR(INDIRECT('Input Sheet'!$AO165 &amp; "_ProductivityImpactPercent"),1)</f>
        <v>0</v>
      </c>
      <c r="AI69" s="4" cm="1">
        <f t="array" aca="1" ref="AI69" ca="1">'Input Sheet'!AI165 * IFERROR(INDIRECT('Input Sheet'!$AO165 &amp; "_ProductivityImpactPercent"),1)</f>
        <v>0</v>
      </c>
      <c r="AJ69" s="4" cm="1">
        <f t="array" aca="1" ref="AJ69" ca="1">'Input Sheet'!AJ165 * IFERROR(INDIRECT('Input Sheet'!$AO165 &amp; "_ProductivityImpactPercent"),1)</f>
        <v>0</v>
      </c>
      <c r="AK69" s="4" cm="1">
        <f t="array" aca="1" ref="AK69" ca="1">'Input Sheet'!AK165 * IFERROR(INDIRECT('Input Sheet'!$AO165 &amp; "_ProductivityImpactPercent"),1)</f>
        <v>0</v>
      </c>
      <c r="AL69" s="4" cm="1">
        <f t="array" aca="1" ref="AL69" ca="1">'Input Sheet'!AL165 * IFERROR(INDIRECT('Input Sheet'!$AO165 &amp; "_ProductivityImpactPercent"),1)</f>
        <v>0</v>
      </c>
      <c r="AM69" s="4" cm="1">
        <f t="array" aca="1" ref="AM69" ca="1">'Input Sheet'!AM165 * IFERROR(INDIRECT('Input Sheet'!$AO165 &amp; "_ProductivityImpactPercent"),1)</f>
        <v>0</v>
      </c>
    </row>
    <row r="70" spans="2:39" x14ac:dyDescent="0.45">
      <c r="B70" s="4" t="str">
        <f>IF(ISBLANK('Input Sheet'!$B166),"",'Input Sheet'!$B166)</f>
        <v>Plumbing</v>
      </c>
      <c r="C70" s="3" t="str">
        <f>IF(ISBLANK('Input Sheet'!$C166),"",'Input Sheet'!$C166)</f>
        <v>Journeyman</v>
      </c>
      <c r="D70" s="4" cm="1">
        <f t="array" aca="1" ref="D70" ca="1">'Input Sheet'!D166 * IFERROR(INDIRECT('Input Sheet'!$AO166 &amp; "_ProductivityImpactPercent"),1)</f>
        <v>3.6799999999999997</v>
      </c>
      <c r="E70" s="4" cm="1">
        <f t="array" aca="1" ref="E70" ca="1">'Input Sheet'!E166 * IFERROR(INDIRECT('Input Sheet'!$AO166 &amp; "_ProductivityImpactPercent"),1)</f>
        <v>7.3599999999999994</v>
      </c>
      <c r="F70" s="4" cm="1">
        <f t="array" aca="1" ref="F70" ca="1">'Input Sheet'!F166 * IFERROR(INDIRECT('Input Sheet'!$AO166 &amp; "_ProductivityImpactPercent"),1)</f>
        <v>14.719999999999999</v>
      </c>
      <c r="G70" s="4" cm="1">
        <f t="array" aca="1" ref="G70" ca="1">'Input Sheet'!G166 * IFERROR(INDIRECT('Input Sheet'!$AO166 &amp; "_ProductivityImpactPercent"),1)</f>
        <v>14.719999999999999</v>
      </c>
      <c r="H70" s="4" cm="1">
        <f t="array" aca="1" ref="H70" ca="1">'Input Sheet'!H166 * IFERROR(INDIRECT('Input Sheet'!$AO166 &amp; "_ProductivityImpactPercent"),1)</f>
        <v>14.719999999999999</v>
      </c>
      <c r="I70" s="4" cm="1">
        <f t="array" aca="1" ref="I70" ca="1">'Input Sheet'!I166 * IFERROR(INDIRECT('Input Sheet'!$AO166 &amp; "_ProductivityImpactPercent"),1)</f>
        <v>29.439999999999998</v>
      </c>
      <c r="J70" s="4" cm="1">
        <f t="array" aca="1" ref="J70" ca="1">'Input Sheet'!J166 * IFERROR(INDIRECT('Input Sheet'!$AO166 &amp; "_ProductivityImpactPercent"),1)</f>
        <v>29.439999999999998</v>
      </c>
      <c r="K70" s="4" cm="1">
        <f t="array" aca="1" ref="K70" ca="1">'Input Sheet'!K166 * IFERROR(INDIRECT('Input Sheet'!$AO166 &amp; "_ProductivityImpactPercent"),1)</f>
        <v>29.439999999999998</v>
      </c>
      <c r="L70" s="4" cm="1">
        <f t="array" aca="1" ref="L70" ca="1">'Input Sheet'!L166 * IFERROR(INDIRECT('Input Sheet'!$AO166 &amp; "_ProductivityImpactPercent"),1)</f>
        <v>58.879999999999995</v>
      </c>
      <c r="M70" s="4" cm="1">
        <f t="array" aca="1" ref="M70" ca="1">'Input Sheet'!M166 * IFERROR(INDIRECT('Input Sheet'!$AO166 &amp; "_ProductivityImpactPercent"),1)</f>
        <v>58.879999999999995</v>
      </c>
      <c r="N70" s="4" cm="1">
        <f t="array" aca="1" ref="N70" ca="1">'Input Sheet'!N166 * IFERROR(INDIRECT('Input Sheet'!$AO166 &amp; "_ProductivityImpactPercent"),1)</f>
        <v>29.439999999999998</v>
      </c>
      <c r="O70" s="4" cm="1">
        <f t="array" aca="1" ref="O70" ca="1">'Input Sheet'!O166 * IFERROR(INDIRECT('Input Sheet'!$AO166 &amp; "_ProductivityImpactPercent"),1)</f>
        <v>14.719999999999999</v>
      </c>
      <c r="P70" s="4" cm="1">
        <f t="array" aca="1" ref="P70" ca="1">'Input Sheet'!P166 * IFERROR(INDIRECT('Input Sheet'!$AO166 &amp; "_ProductivityImpactPercent"),1)</f>
        <v>0</v>
      </c>
      <c r="Q70" s="4" cm="1">
        <f t="array" aca="1" ref="Q70" ca="1">'Input Sheet'!Q166 * IFERROR(INDIRECT('Input Sheet'!$AO166 &amp; "_ProductivityImpactPercent"),1)</f>
        <v>0</v>
      </c>
      <c r="R70" s="4" cm="1">
        <f t="array" aca="1" ref="R70" ca="1">'Input Sheet'!R166 * IFERROR(INDIRECT('Input Sheet'!$AO166 &amp; "_ProductivityImpactPercent"),1)</f>
        <v>0</v>
      </c>
      <c r="S70" s="4" cm="1">
        <f t="array" aca="1" ref="S70" ca="1">'Input Sheet'!S166 * IFERROR(INDIRECT('Input Sheet'!$AO166 &amp; "_ProductivityImpactPercent"),1)</f>
        <v>0</v>
      </c>
      <c r="T70" s="4" cm="1">
        <f t="array" aca="1" ref="T70" ca="1">'Input Sheet'!T166 * IFERROR(INDIRECT('Input Sheet'!$AO166 &amp; "_ProductivityImpactPercent"),1)</f>
        <v>0</v>
      </c>
      <c r="U70" s="4" cm="1">
        <f t="array" aca="1" ref="U70" ca="1">'Input Sheet'!U166 * IFERROR(INDIRECT('Input Sheet'!$AO166 &amp; "_ProductivityImpactPercent"),1)</f>
        <v>0</v>
      </c>
      <c r="V70" s="4" cm="1">
        <f t="array" aca="1" ref="V70" ca="1">'Input Sheet'!V166 * IFERROR(INDIRECT('Input Sheet'!$AO166 &amp; "_ProductivityImpactPercent"),1)</f>
        <v>0</v>
      </c>
      <c r="W70" s="4" cm="1">
        <f t="array" aca="1" ref="W70" ca="1">'Input Sheet'!W166 * IFERROR(INDIRECT('Input Sheet'!$AO166 &amp; "_ProductivityImpactPercent"),1)</f>
        <v>0</v>
      </c>
      <c r="X70" s="4" cm="1">
        <f t="array" aca="1" ref="X70" ca="1">'Input Sheet'!X166 * IFERROR(INDIRECT('Input Sheet'!$AO166 &amp; "_ProductivityImpactPercent"),1)</f>
        <v>0</v>
      </c>
      <c r="Y70" s="4" cm="1">
        <f t="array" aca="1" ref="Y70" ca="1">'Input Sheet'!Y166 * IFERROR(INDIRECT('Input Sheet'!$AO166 &amp; "_ProductivityImpactPercent"),1)</f>
        <v>0</v>
      </c>
      <c r="Z70" s="4" cm="1">
        <f t="array" aca="1" ref="Z70" ca="1">'Input Sheet'!Z166 * IFERROR(INDIRECT('Input Sheet'!$AO166 &amp; "_ProductivityImpactPercent"),1)</f>
        <v>0</v>
      </c>
      <c r="AA70" s="4" cm="1">
        <f t="array" aca="1" ref="AA70" ca="1">'Input Sheet'!AA166 * IFERROR(INDIRECT('Input Sheet'!$AO166 &amp; "_ProductivityImpactPercent"),1)</f>
        <v>0</v>
      </c>
      <c r="AB70" s="4" cm="1">
        <f t="array" aca="1" ref="AB70" ca="1">'Input Sheet'!AB166 * IFERROR(INDIRECT('Input Sheet'!$AO166 &amp; "_ProductivityImpactPercent"),1)</f>
        <v>0</v>
      </c>
      <c r="AC70" s="4" cm="1">
        <f t="array" aca="1" ref="AC70" ca="1">'Input Sheet'!AC166 * IFERROR(INDIRECT('Input Sheet'!$AO166 &amp; "_ProductivityImpactPercent"),1)</f>
        <v>0</v>
      </c>
      <c r="AD70" s="4" cm="1">
        <f t="array" aca="1" ref="AD70" ca="1">'Input Sheet'!AD166 * IFERROR(INDIRECT('Input Sheet'!$AO166 &amp; "_ProductivityImpactPercent"),1)</f>
        <v>0</v>
      </c>
      <c r="AE70" s="4" cm="1">
        <f t="array" aca="1" ref="AE70" ca="1">'Input Sheet'!AE166 * IFERROR(INDIRECT('Input Sheet'!$AO166 &amp; "_ProductivityImpactPercent"),1)</f>
        <v>0</v>
      </c>
      <c r="AF70" s="4" cm="1">
        <f t="array" aca="1" ref="AF70" ca="1">'Input Sheet'!AF166 * IFERROR(INDIRECT('Input Sheet'!$AO166 &amp; "_ProductivityImpactPercent"),1)</f>
        <v>0</v>
      </c>
      <c r="AG70" s="4" cm="1">
        <f t="array" aca="1" ref="AG70" ca="1">'Input Sheet'!AG166 * IFERROR(INDIRECT('Input Sheet'!$AO166 &amp; "_ProductivityImpactPercent"),1)</f>
        <v>0</v>
      </c>
      <c r="AH70" s="4" cm="1">
        <f t="array" aca="1" ref="AH70" ca="1">'Input Sheet'!AH166 * IFERROR(INDIRECT('Input Sheet'!$AO166 &amp; "_ProductivityImpactPercent"),1)</f>
        <v>0</v>
      </c>
      <c r="AI70" s="4" cm="1">
        <f t="array" aca="1" ref="AI70" ca="1">'Input Sheet'!AI166 * IFERROR(INDIRECT('Input Sheet'!$AO166 &amp; "_ProductivityImpactPercent"),1)</f>
        <v>0</v>
      </c>
      <c r="AJ70" s="4" cm="1">
        <f t="array" aca="1" ref="AJ70" ca="1">'Input Sheet'!AJ166 * IFERROR(INDIRECT('Input Sheet'!$AO166 &amp; "_ProductivityImpactPercent"),1)</f>
        <v>0</v>
      </c>
      <c r="AK70" s="4" cm="1">
        <f t="array" aca="1" ref="AK70" ca="1">'Input Sheet'!AK166 * IFERROR(INDIRECT('Input Sheet'!$AO166 &amp; "_ProductivityImpactPercent"),1)</f>
        <v>0</v>
      </c>
      <c r="AL70" s="4" cm="1">
        <f t="array" aca="1" ref="AL70" ca="1">'Input Sheet'!AL166 * IFERROR(INDIRECT('Input Sheet'!$AO166 &amp; "_ProductivityImpactPercent"),1)</f>
        <v>0</v>
      </c>
      <c r="AM70" s="4" cm="1">
        <f t="array" aca="1" ref="AM70" ca="1">'Input Sheet'!AM166 * IFERROR(INDIRECT('Input Sheet'!$AO166 &amp; "_ProductivityImpactPercent"),1)</f>
        <v>0</v>
      </c>
    </row>
    <row r="71" spans="2:39" x14ac:dyDescent="0.45">
      <c r="B71" s="4" t="str">
        <f>IF(ISBLANK('Input Sheet'!$B167),"",'Input Sheet'!$B167)</f>
        <v/>
      </c>
      <c r="C71" s="3" t="str">
        <f>IF(ISBLANK('Input Sheet'!$C167),"",'Input Sheet'!$C167)</f>
        <v/>
      </c>
      <c r="D71" s="4" cm="1">
        <f t="array" aca="1" ref="D71" ca="1">'Input Sheet'!D167 * IFERROR(INDIRECT('Input Sheet'!$AO167 &amp; "_ProductivityImpactPercent"),1)</f>
        <v>0</v>
      </c>
      <c r="E71" s="4" cm="1">
        <f t="array" aca="1" ref="E71" ca="1">'Input Sheet'!E167 * IFERROR(INDIRECT('Input Sheet'!$AO167 &amp; "_ProductivityImpactPercent"),1)</f>
        <v>0</v>
      </c>
      <c r="F71" s="4" cm="1">
        <f t="array" aca="1" ref="F71" ca="1">'Input Sheet'!F167 * IFERROR(INDIRECT('Input Sheet'!$AO167 &amp; "_ProductivityImpactPercent"),1)</f>
        <v>0</v>
      </c>
      <c r="G71" s="4" cm="1">
        <f t="array" aca="1" ref="G71" ca="1">'Input Sheet'!G167 * IFERROR(INDIRECT('Input Sheet'!$AO167 &amp; "_ProductivityImpactPercent"),1)</f>
        <v>0</v>
      </c>
      <c r="H71" s="4" cm="1">
        <f t="array" aca="1" ref="H71" ca="1">'Input Sheet'!H167 * IFERROR(INDIRECT('Input Sheet'!$AO167 &amp; "_ProductivityImpactPercent"),1)</f>
        <v>0</v>
      </c>
      <c r="I71" s="4" cm="1">
        <f t="array" aca="1" ref="I71" ca="1">'Input Sheet'!I167 * IFERROR(INDIRECT('Input Sheet'!$AO167 &amp; "_ProductivityImpactPercent"),1)</f>
        <v>0</v>
      </c>
      <c r="J71" s="4" cm="1">
        <f t="array" aca="1" ref="J71" ca="1">'Input Sheet'!J167 * IFERROR(INDIRECT('Input Sheet'!$AO167 &amp; "_ProductivityImpactPercent"),1)</f>
        <v>0</v>
      </c>
      <c r="K71" s="4" cm="1">
        <f t="array" aca="1" ref="K71" ca="1">'Input Sheet'!K167 * IFERROR(INDIRECT('Input Sheet'!$AO167 &amp; "_ProductivityImpactPercent"),1)</f>
        <v>0</v>
      </c>
      <c r="L71" s="4" cm="1">
        <f t="array" aca="1" ref="L71" ca="1">'Input Sheet'!L167 * IFERROR(INDIRECT('Input Sheet'!$AO167 &amp; "_ProductivityImpactPercent"),1)</f>
        <v>0</v>
      </c>
      <c r="M71" s="4" cm="1">
        <f t="array" aca="1" ref="M71" ca="1">'Input Sheet'!M167 * IFERROR(INDIRECT('Input Sheet'!$AO167 &amp; "_ProductivityImpactPercent"),1)</f>
        <v>0</v>
      </c>
      <c r="N71" s="4" cm="1">
        <f t="array" aca="1" ref="N71" ca="1">'Input Sheet'!N167 * IFERROR(INDIRECT('Input Sheet'!$AO167 &amp; "_ProductivityImpactPercent"),1)</f>
        <v>0</v>
      </c>
      <c r="O71" s="4" cm="1">
        <f t="array" aca="1" ref="O71" ca="1">'Input Sheet'!O167 * IFERROR(INDIRECT('Input Sheet'!$AO167 &amp; "_ProductivityImpactPercent"),1)</f>
        <v>0</v>
      </c>
      <c r="P71" s="4" cm="1">
        <f t="array" aca="1" ref="P71" ca="1">'Input Sheet'!P167 * IFERROR(INDIRECT('Input Sheet'!$AO167 &amp; "_ProductivityImpactPercent"),1)</f>
        <v>0</v>
      </c>
      <c r="Q71" s="4" cm="1">
        <f t="array" aca="1" ref="Q71" ca="1">'Input Sheet'!Q167 * IFERROR(INDIRECT('Input Sheet'!$AO167 &amp; "_ProductivityImpactPercent"),1)</f>
        <v>0</v>
      </c>
      <c r="R71" s="4" cm="1">
        <f t="array" aca="1" ref="R71" ca="1">'Input Sheet'!R167 * IFERROR(INDIRECT('Input Sheet'!$AO167 &amp; "_ProductivityImpactPercent"),1)</f>
        <v>0</v>
      </c>
      <c r="S71" s="4" cm="1">
        <f t="array" aca="1" ref="S71" ca="1">'Input Sheet'!S167 * IFERROR(INDIRECT('Input Sheet'!$AO167 &amp; "_ProductivityImpactPercent"),1)</f>
        <v>0</v>
      </c>
      <c r="T71" s="4" cm="1">
        <f t="array" aca="1" ref="T71" ca="1">'Input Sheet'!T167 * IFERROR(INDIRECT('Input Sheet'!$AO167 &amp; "_ProductivityImpactPercent"),1)</f>
        <v>0</v>
      </c>
      <c r="U71" s="4" cm="1">
        <f t="array" aca="1" ref="U71" ca="1">'Input Sheet'!U167 * IFERROR(INDIRECT('Input Sheet'!$AO167 &amp; "_ProductivityImpactPercent"),1)</f>
        <v>0</v>
      </c>
      <c r="V71" s="4" cm="1">
        <f t="array" aca="1" ref="V71" ca="1">'Input Sheet'!V167 * IFERROR(INDIRECT('Input Sheet'!$AO167 &amp; "_ProductivityImpactPercent"),1)</f>
        <v>0</v>
      </c>
      <c r="W71" s="4" cm="1">
        <f t="array" aca="1" ref="W71" ca="1">'Input Sheet'!W167 * IFERROR(INDIRECT('Input Sheet'!$AO167 &amp; "_ProductivityImpactPercent"),1)</f>
        <v>0</v>
      </c>
      <c r="X71" s="4" cm="1">
        <f t="array" aca="1" ref="X71" ca="1">'Input Sheet'!X167 * IFERROR(INDIRECT('Input Sheet'!$AO167 &amp; "_ProductivityImpactPercent"),1)</f>
        <v>0</v>
      </c>
      <c r="Y71" s="4" cm="1">
        <f t="array" aca="1" ref="Y71" ca="1">'Input Sheet'!Y167 * IFERROR(INDIRECT('Input Sheet'!$AO167 &amp; "_ProductivityImpactPercent"),1)</f>
        <v>0</v>
      </c>
      <c r="Z71" s="4" cm="1">
        <f t="array" aca="1" ref="Z71" ca="1">'Input Sheet'!Z167 * IFERROR(INDIRECT('Input Sheet'!$AO167 &amp; "_ProductivityImpactPercent"),1)</f>
        <v>0</v>
      </c>
      <c r="AA71" s="4" cm="1">
        <f t="array" aca="1" ref="AA71" ca="1">'Input Sheet'!AA167 * IFERROR(INDIRECT('Input Sheet'!$AO167 &amp; "_ProductivityImpactPercent"),1)</f>
        <v>0</v>
      </c>
      <c r="AB71" s="4" cm="1">
        <f t="array" aca="1" ref="AB71" ca="1">'Input Sheet'!AB167 * IFERROR(INDIRECT('Input Sheet'!$AO167 &amp; "_ProductivityImpactPercent"),1)</f>
        <v>0</v>
      </c>
      <c r="AC71" s="4" cm="1">
        <f t="array" aca="1" ref="AC71" ca="1">'Input Sheet'!AC167 * IFERROR(INDIRECT('Input Sheet'!$AO167 &amp; "_ProductivityImpactPercent"),1)</f>
        <v>0</v>
      </c>
      <c r="AD71" s="4" cm="1">
        <f t="array" aca="1" ref="AD71" ca="1">'Input Sheet'!AD167 * IFERROR(INDIRECT('Input Sheet'!$AO167 &amp; "_ProductivityImpactPercent"),1)</f>
        <v>0</v>
      </c>
      <c r="AE71" s="4" cm="1">
        <f t="array" aca="1" ref="AE71" ca="1">'Input Sheet'!AE167 * IFERROR(INDIRECT('Input Sheet'!$AO167 &amp; "_ProductivityImpactPercent"),1)</f>
        <v>0</v>
      </c>
      <c r="AF71" s="4" cm="1">
        <f t="array" aca="1" ref="AF71" ca="1">'Input Sheet'!AF167 * IFERROR(INDIRECT('Input Sheet'!$AO167 &amp; "_ProductivityImpactPercent"),1)</f>
        <v>0</v>
      </c>
      <c r="AG71" s="4" cm="1">
        <f t="array" aca="1" ref="AG71" ca="1">'Input Sheet'!AG167 * IFERROR(INDIRECT('Input Sheet'!$AO167 &amp; "_ProductivityImpactPercent"),1)</f>
        <v>0</v>
      </c>
      <c r="AH71" s="4" cm="1">
        <f t="array" aca="1" ref="AH71" ca="1">'Input Sheet'!AH167 * IFERROR(INDIRECT('Input Sheet'!$AO167 &amp; "_ProductivityImpactPercent"),1)</f>
        <v>0</v>
      </c>
      <c r="AI71" s="4" cm="1">
        <f t="array" aca="1" ref="AI71" ca="1">'Input Sheet'!AI167 * IFERROR(INDIRECT('Input Sheet'!$AO167 &amp; "_ProductivityImpactPercent"),1)</f>
        <v>0</v>
      </c>
      <c r="AJ71" s="4" cm="1">
        <f t="array" aca="1" ref="AJ71" ca="1">'Input Sheet'!AJ167 * IFERROR(INDIRECT('Input Sheet'!$AO167 &amp; "_ProductivityImpactPercent"),1)</f>
        <v>0</v>
      </c>
      <c r="AK71" s="4" cm="1">
        <f t="array" aca="1" ref="AK71" ca="1">'Input Sheet'!AK167 * IFERROR(INDIRECT('Input Sheet'!$AO167 &amp; "_ProductivityImpactPercent"),1)</f>
        <v>0</v>
      </c>
      <c r="AL71" s="4" cm="1">
        <f t="array" aca="1" ref="AL71" ca="1">'Input Sheet'!AL167 * IFERROR(INDIRECT('Input Sheet'!$AO167 &amp; "_ProductivityImpactPercent"),1)</f>
        <v>0</v>
      </c>
      <c r="AM71" s="4" cm="1">
        <f t="array" aca="1" ref="AM71" ca="1">'Input Sheet'!AM167 * IFERROR(INDIRECT('Input Sheet'!$AO167 &amp; "_ProductivityImpactPercent"),1)</f>
        <v>0</v>
      </c>
    </row>
    <row r="72" spans="2:39" x14ac:dyDescent="0.45">
      <c r="B72" s="4" t="str">
        <f>IF(ISBLANK('Input Sheet'!$B168),"",'Input Sheet'!$B168)</f>
        <v/>
      </c>
      <c r="C72" s="3" t="str">
        <f>IF(ISBLANK('Input Sheet'!$C168),"",'Input Sheet'!$C168)</f>
        <v/>
      </c>
      <c r="D72" s="4" cm="1">
        <f t="array" aca="1" ref="D72" ca="1">'Input Sheet'!D168 * IFERROR(INDIRECT('Input Sheet'!$AO168 &amp; "_ProductivityImpactPercent"),1)</f>
        <v>0</v>
      </c>
      <c r="E72" s="4" cm="1">
        <f t="array" aca="1" ref="E72" ca="1">'Input Sheet'!E168 * IFERROR(INDIRECT('Input Sheet'!$AO168 &amp; "_ProductivityImpactPercent"),1)</f>
        <v>0</v>
      </c>
      <c r="F72" s="4" cm="1">
        <f t="array" aca="1" ref="F72" ca="1">'Input Sheet'!F168 * IFERROR(INDIRECT('Input Sheet'!$AO168 &amp; "_ProductivityImpactPercent"),1)</f>
        <v>0</v>
      </c>
      <c r="G72" s="4" cm="1">
        <f t="array" aca="1" ref="G72" ca="1">'Input Sheet'!G168 * IFERROR(INDIRECT('Input Sheet'!$AO168 &amp; "_ProductivityImpactPercent"),1)</f>
        <v>0</v>
      </c>
      <c r="H72" s="4" cm="1">
        <f t="array" aca="1" ref="H72" ca="1">'Input Sheet'!H168 * IFERROR(INDIRECT('Input Sheet'!$AO168 &amp; "_ProductivityImpactPercent"),1)</f>
        <v>0</v>
      </c>
      <c r="I72" s="4" cm="1">
        <f t="array" aca="1" ref="I72" ca="1">'Input Sheet'!I168 * IFERROR(INDIRECT('Input Sheet'!$AO168 &amp; "_ProductivityImpactPercent"),1)</f>
        <v>0</v>
      </c>
      <c r="J72" s="4" cm="1">
        <f t="array" aca="1" ref="J72" ca="1">'Input Sheet'!J168 * IFERROR(INDIRECT('Input Sheet'!$AO168 &amp; "_ProductivityImpactPercent"),1)</f>
        <v>0</v>
      </c>
      <c r="K72" s="4" cm="1">
        <f t="array" aca="1" ref="K72" ca="1">'Input Sheet'!K168 * IFERROR(INDIRECT('Input Sheet'!$AO168 &amp; "_ProductivityImpactPercent"),1)</f>
        <v>0</v>
      </c>
      <c r="L72" s="4" cm="1">
        <f t="array" aca="1" ref="L72" ca="1">'Input Sheet'!L168 * IFERROR(INDIRECT('Input Sheet'!$AO168 &amp; "_ProductivityImpactPercent"),1)</f>
        <v>0</v>
      </c>
      <c r="M72" s="4" cm="1">
        <f t="array" aca="1" ref="M72" ca="1">'Input Sheet'!M168 * IFERROR(INDIRECT('Input Sheet'!$AO168 &amp; "_ProductivityImpactPercent"),1)</f>
        <v>0</v>
      </c>
      <c r="N72" s="4" cm="1">
        <f t="array" aca="1" ref="N72" ca="1">'Input Sheet'!N168 * IFERROR(INDIRECT('Input Sheet'!$AO168 &amp; "_ProductivityImpactPercent"),1)</f>
        <v>0</v>
      </c>
      <c r="O72" s="4" cm="1">
        <f t="array" aca="1" ref="O72" ca="1">'Input Sheet'!O168 * IFERROR(INDIRECT('Input Sheet'!$AO168 &amp; "_ProductivityImpactPercent"),1)</f>
        <v>0</v>
      </c>
      <c r="P72" s="4" cm="1">
        <f t="array" aca="1" ref="P72" ca="1">'Input Sheet'!P168 * IFERROR(INDIRECT('Input Sheet'!$AO168 &amp; "_ProductivityImpactPercent"),1)</f>
        <v>0</v>
      </c>
      <c r="Q72" s="4" cm="1">
        <f t="array" aca="1" ref="Q72" ca="1">'Input Sheet'!Q168 * IFERROR(INDIRECT('Input Sheet'!$AO168 &amp; "_ProductivityImpactPercent"),1)</f>
        <v>0</v>
      </c>
      <c r="R72" s="4" cm="1">
        <f t="array" aca="1" ref="R72" ca="1">'Input Sheet'!R168 * IFERROR(INDIRECT('Input Sheet'!$AO168 &amp; "_ProductivityImpactPercent"),1)</f>
        <v>0</v>
      </c>
      <c r="S72" s="4" cm="1">
        <f t="array" aca="1" ref="S72" ca="1">'Input Sheet'!S168 * IFERROR(INDIRECT('Input Sheet'!$AO168 &amp; "_ProductivityImpactPercent"),1)</f>
        <v>0</v>
      </c>
      <c r="T72" s="4" cm="1">
        <f t="array" aca="1" ref="T72" ca="1">'Input Sheet'!T168 * IFERROR(INDIRECT('Input Sheet'!$AO168 &amp; "_ProductivityImpactPercent"),1)</f>
        <v>0</v>
      </c>
      <c r="U72" s="4" cm="1">
        <f t="array" aca="1" ref="U72" ca="1">'Input Sheet'!U168 * IFERROR(INDIRECT('Input Sheet'!$AO168 &amp; "_ProductivityImpactPercent"),1)</f>
        <v>0</v>
      </c>
      <c r="V72" s="4" cm="1">
        <f t="array" aca="1" ref="V72" ca="1">'Input Sheet'!V168 * IFERROR(INDIRECT('Input Sheet'!$AO168 &amp; "_ProductivityImpactPercent"),1)</f>
        <v>0</v>
      </c>
      <c r="W72" s="4" cm="1">
        <f t="array" aca="1" ref="W72" ca="1">'Input Sheet'!W168 * IFERROR(INDIRECT('Input Sheet'!$AO168 &amp; "_ProductivityImpactPercent"),1)</f>
        <v>0</v>
      </c>
      <c r="X72" s="4" cm="1">
        <f t="array" aca="1" ref="X72" ca="1">'Input Sheet'!X168 * IFERROR(INDIRECT('Input Sheet'!$AO168 &amp; "_ProductivityImpactPercent"),1)</f>
        <v>0</v>
      </c>
      <c r="Y72" s="4" cm="1">
        <f t="array" aca="1" ref="Y72" ca="1">'Input Sheet'!Y168 * IFERROR(INDIRECT('Input Sheet'!$AO168 &amp; "_ProductivityImpactPercent"),1)</f>
        <v>0</v>
      </c>
      <c r="Z72" s="4" cm="1">
        <f t="array" aca="1" ref="Z72" ca="1">'Input Sheet'!Z168 * IFERROR(INDIRECT('Input Sheet'!$AO168 &amp; "_ProductivityImpactPercent"),1)</f>
        <v>0</v>
      </c>
      <c r="AA72" s="4" cm="1">
        <f t="array" aca="1" ref="AA72" ca="1">'Input Sheet'!AA168 * IFERROR(INDIRECT('Input Sheet'!$AO168 &amp; "_ProductivityImpactPercent"),1)</f>
        <v>0</v>
      </c>
      <c r="AB72" s="4" cm="1">
        <f t="array" aca="1" ref="AB72" ca="1">'Input Sheet'!AB168 * IFERROR(INDIRECT('Input Sheet'!$AO168 &amp; "_ProductivityImpactPercent"),1)</f>
        <v>0</v>
      </c>
      <c r="AC72" s="4" cm="1">
        <f t="array" aca="1" ref="AC72" ca="1">'Input Sheet'!AC168 * IFERROR(INDIRECT('Input Sheet'!$AO168 &amp; "_ProductivityImpactPercent"),1)</f>
        <v>0</v>
      </c>
      <c r="AD72" s="4" cm="1">
        <f t="array" aca="1" ref="AD72" ca="1">'Input Sheet'!AD168 * IFERROR(INDIRECT('Input Sheet'!$AO168 &amp; "_ProductivityImpactPercent"),1)</f>
        <v>0</v>
      </c>
      <c r="AE72" s="4" cm="1">
        <f t="array" aca="1" ref="AE72" ca="1">'Input Sheet'!AE168 * IFERROR(INDIRECT('Input Sheet'!$AO168 &amp; "_ProductivityImpactPercent"),1)</f>
        <v>0</v>
      </c>
      <c r="AF72" s="4" cm="1">
        <f t="array" aca="1" ref="AF72" ca="1">'Input Sheet'!AF168 * IFERROR(INDIRECT('Input Sheet'!$AO168 &amp; "_ProductivityImpactPercent"),1)</f>
        <v>0</v>
      </c>
      <c r="AG72" s="4" cm="1">
        <f t="array" aca="1" ref="AG72" ca="1">'Input Sheet'!AG168 * IFERROR(INDIRECT('Input Sheet'!$AO168 &amp; "_ProductivityImpactPercent"),1)</f>
        <v>0</v>
      </c>
      <c r="AH72" s="4" cm="1">
        <f t="array" aca="1" ref="AH72" ca="1">'Input Sheet'!AH168 * IFERROR(INDIRECT('Input Sheet'!$AO168 &amp; "_ProductivityImpactPercent"),1)</f>
        <v>0</v>
      </c>
      <c r="AI72" s="4" cm="1">
        <f t="array" aca="1" ref="AI72" ca="1">'Input Sheet'!AI168 * IFERROR(INDIRECT('Input Sheet'!$AO168 &amp; "_ProductivityImpactPercent"),1)</f>
        <v>0</v>
      </c>
      <c r="AJ72" s="4" cm="1">
        <f t="array" aca="1" ref="AJ72" ca="1">'Input Sheet'!AJ168 * IFERROR(INDIRECT('Input Sheet'!$AO168 &amp; "_ProductivityImpactPercent"),1)</f>
        <v>0</v>
      </c>
      <c r="AK72" s="4" cm="1">
        <f t="array" aca="1" ref="AK72" ca="1">'Input Sheet'!AK168 * IFERROR(INDIRECT('Input Sheet'!$AO168 &amp; "_ProductivityImpactPercent"),1)</f>
        <v>0</v>
      </c>
      <c r="AL72" s="4" cm="1">
        <f t="array" aca="1" ref="AL72" ca="1">'Input Sheet'!AL168 * IFERROR(INDIRECT('Input Sheet'!$AO168 &amp; "_ProductivityImpactPercent"),1)</f>
        <v>0</v>
      </c>
      <c r="AM72" s="4" cm="1">
        <f t="array" aca="1" ref="AM72" ca="1">'Input Sheet'!AM168 * IFERROR(INDIRECT('Input Sheet'!$AO168 &amp; "_ProductivityImpactPercent"),1)</f>
        <v>0</v>
      </c>
    </row>
    <row r="73" spans="2:39" x14ac:dyDescent="0.45">
      <c r="B73" s="4" t="str">
        <f>IF(ISBLANK('Input Sheet'!$B169),"",'Input Sheet'!$B169)</f>
        <v/>
      </c>
      <c r="C73" s="3" t="str">
        <f>IF(ISBLANK('Input Sheet'!$C169),"",'Input Sheet'!$C169)</f>
        <v/>
      </c>
      <c r="D73" s="4" cm="1">
        <f t="array" aca="1" ref="D73" ca="1">'Input Sheet'!D169 * IFERROR(INDIRECT('Input Sheet'!$AO169 &amp; "_ProductivityImpactPercent"),1)</f>
        <v>0</v>
      </c>
      <c r="E73" s="4" cm="1">
        <f t="array" aca="1" ref="E73" ca="1">'Input Sheet'!E169 * IFERROR(INDIRECT('Input Sheet'!$AO169 &amp; "_ProductivityImpactPercent"),1)</f>
        <v>0</v>
      </c>
      <c r="F73" s="4" cm="1">
        <f t="array" aca="1" ref="F73" ca="1">'Input Sheet'!F169 * IFERROR(INDIRECT('Input Sheet'!$AO169 &amp; "_ProductivityImpactPercent"),1)</f>
        <v>0</v>
      </c>
      <c r="G73" s="4" cm="1">
        <f t="array" aca="1" ref="G73" ca="1">'Input Sheet'!G169 * IFERROR(INDIRECT('Input Sheet'!$AO169 &amp; "_ProductivityImpactPercent"),1)</f>
        <v>0</v>
      </c>
      <c r="H73" s="4" cm="1">
        <f t="array" aca="1" ref="H73" ca="1">'Input Sheet'!H169 * IFERROR(INDIRECT('Input Sheet'!$AO169 &amp; "_ProductivityImpactPercent"),1)</f>
        <v>0</v>
      </c>
      <c r="I73" s="4" cm="1">
        <f t="array" aca="1" ref="I73" ca="1">'Input Sheet'!I169 * IFERROR(INDIRECT('Input Sheet'!$AO169 &amp; "_ProductivityImpactPercent"),1)</f>
        <v>0</v>
      </c>
      <c r="J73" s="4" cm="1">
        <f t="array" aca="1" ref="J73" ca="1">'Input Sheet'!J169 * IFERROR(INDIRECT('Input Sheet'!$AO169 &amp; "_ProductivityImpactPercent"),1)</f>
        <v>0</v>
      </c>
      <c r="K73" s="4" cm="1">
        <f t="array" aca="1" ref="K73" ca="1">'Input Sheet'!K169 * IFERROR(INDIRECT('Input Sheet'!$AO169 &amp; "_ProductivityImpactPercent"),1)</f>
        <v>0</v>
      </c>
      <c r="L73" s="4" cm="1">
        <f t="array" aca="1" ref="L73" ca="1">'Input Sheet'!L169 * IFERROR(INDIRECT('Input Sheet'!$AO169 &amp; "_ProductivityImpactPercent"),1)</f>
        <v>0</v>
      </c>
      <c r="M73" s="4" cm="1">
        <f t="array" aca="1" ref="M73" ca="1">'Input Sheet'!M169 * IFERROR(INDIRECT('Input Sheet'!$AO169 &amp; "_ProductivityImpactPercent"),1)</f>
        <v>0</v>
      </c>
      <c r="N73" s="4" cm="1">
        <f t="array" aca="1" ref="N73" ca="1">'Input Sheet'!N169 * IFERROR(INDIRECT('Input Sheet'!$AO169 &amp; "_ProductivityImpactPercent"),1)</f>
        <v>0</v>
      </c>
      <c r="O73" s="4" cm="1">
        <f t="array" aca="1" ref="O73" ca="1">'Input Sheet'!O169 * IFERROR(INDIRECT('Input Sheet'!$AO169 &amp; "_ProductivityImpactPercent"),1)</f>
        <v>0</v>
      </c>
      <c r="P73" s="4" cm="1">
        <f t="array" aca="1" ref="P73" ca="1">'Input Sheet'!P169 * IFERROR(INDIRECT('Input Sheet'!$AO169 &amp; "_ProductivityImpactPercent"),1)</f>
        <v>0</v>
      </c>
      <c r="Q73" s="4" cm="1">
        <f t="array" aca="1" ref="Q73" ca="1">'Input Sheet'!Q169 * IFERROR(INDIRECT('Input Sheet'!$AO169 &amp; "_ProductivityImpactPercent"),1)</f>
        <v>0</v>
      </c>
      <c r="R73" s="4" cm="1">
        <f t="array" aca="1" ref="R73" ca="1">'Input Sheet'!R169 * IFERROR(INDIRECT('Input Sheet'!$AO169 &amp; "_ProductivityImpactPercent"),1)</f>
        <v>0</v>
      </c>
      <c r="S73" s="4" cm="1">
        <f t="array" aca="1" ref="S73" ca="1">'Input Sheet'!S169 * IFERROR(INDIRECT('Input Sheet'!$AO169 &amp; "_ProductivityImpactPercent"),1)</f>
        <v>0</v>
      </c>
      <c r="T73" s="4" cm="1">
        <f t="array" aca="1" ref="T73" ca="1">'Input Sheet'!T169 * IFERROR(INDIRECT('Input Sheet'!$AO169 &amp; "_ProductivityImpactPercent"),1)</f>
        <v>0</v>
      </c>
      <c r="U73" s="4" cm="1">
        <f t="array" aca="1" ref="U73" ca="1">'Input Sheet'!U169 * IFERROR(INDIRECT('Input Sheet'!$AO169 &amp; "_ProductivityImpactPercent"),1)</f>
        <v>0</v>
      </c>
      <c r="V73" s="4" cm="1">
        <f t="array" aca="1" ref="V73" ca="1">'Input Sheet'!V169 * IFERROR(INDIRECT('Input Sheet'!$AO169 &amp; "_ProductivityImpactPercent"),1)</f>
        <v>0</v>
      </c>
      <c r="W73" s="4" cm="1">
        <f t="array" aca="1" ref="W73" ca="1">'Input Sheet'!W169 * IFERROR(INDIRECT('Input Sheet'!$AO169 &amp; "_ProductivityImpactPercent"),1)</f>
        <v>0</v>
      </c>
      <c r="X73" s="4" cm="1">
        <f t="array" aca="1" ref="X73" ca="1">'Input Sheet'!X169 * IFERROR(INDIRECT('Input Sheet'!$AO169 &amp; "_ProductivityImpactPercent"),1)</f>
        <v>0</v>
      </c>
      <c r="Y73" s="4" cm="1">
        <f t="array" aca="1" ref="Y73" ca="1">'Input Sheet'!Y169 * IFERROR(INDIRECT('Input Sheet'!$AO169 &amp; "_ProductivityImpactPercent"),1)</f>
        <v>0</v>
      </c>
      <c r="Z73" s="4" cm="1">
        <f t="array" aca="1" ref="Z73" ca="1">'Input Sheet'!Z169 * IFERROR(INDIRECT('Input Sheet'!$AO169 &amp; "_ProductivityImpactPercent"),1)</f>
        <v>0</v>
      </c>
      <c r="AA73" s="4" cm="1">
        <f t="array" aca="1" ref="AA73" ca="1">'Input Sheet'!AA169 * IFERROR(INDIRECT('Input Sheet'!$AO169 &amp; "_ProductivityImpactPercent"),1)</f>
        <v>0</v>
      </c>
      <c r="AB73" s="4" cm="1">
        <f t="array" aca="1" ref="AB73" ca="1">'Input Sheet'!AB169 * IFERROR(INDIRECT('Input Sheet'!$AO169 &amp; "_ProductivityImpactPercent"),1)</f>
        <v>0</v>
      </c>
      <c r="AC73" s="4" cm="1">
        <f t="array" aca="1" ref="AC73" ca="1">'Input Sheet'!AC169 * IFERROR(INDIRECT('Input Sheet'!$AO169 &amp; "_ProductivityImpactPercent"),1)</f>
        <v>0</v>
      </c>
      <c r="AD73" s="4" cm="1">
        <f t="array" aca="1" ref="AD73" ca="1">'Input Sheet'!AD169 * IFERROR(INDIRECT('Input Sheet'!$AO169 &amp; "_ProductivityImpactPercent"),1)</f>
        <v>0</v>
      </c>
      <c r="AE73" s="4" cm="1">
        <f t="array" aca="1" ref="AE73" ca="1">'Input Sheet'!AE169 * IFERROR(INDIRECT('Input Sheet'!$AO169 &amp; "_ProductivityImpactPercent"),1)</f>
        <v>0</v>
      </c>
      <c r="AF73" s="4" cm="1">
        <f t="array" aca="1" ref="AF73" ca="1">'Input Sheet'!AF169 * IFERROR(INDIRECT('Input Sheet'!$AO169 &amp; "_ProductivityImpactPercent"),1)</f>
        <v>0</v>
      </c>
      <c r="AG73" s="4" cm="1">
        <f t="array" aca="1" ref="AG73" ca="1">'Input Sheet'!AG169 * IFERROR(INDIRECT('Input Sheet'!$AO169 &amp; "_ProductivityImpactPercent"),1)</f>
        <v>0</v>
      </c>
      <c r="AH73" s="4" cm="1">
        <f t="array" aca="1" ref="AH73" ca="1">'Input Sheet'!AH169 * IFERROR(INDIRECT('Input Sheet'!$AO169 &amp; "_ProductivityImpactPercent"),1)</f>
        <v>0</v>
      </c>
      <c r="AI73" s="4" cm="1">
        <f t="array" aca="1" ref="AI73" ca="1">'Input Sheet'!AI169 * IFERROR(INDIRECT('Input Sheet'!$AO169 &amp; "_ProductivityImpactPercent"),1)</f>
        <v>0</v>
      </c>
      <c r="AJ73" s="4" cm="1">
        <f t="array" aca="1" ref="AJ73" ca="1">'Input Sheet'!AJ169 * IFERROR(INDIRECT('Input Sheet'!$AO169 &amp; "_ProductivityImpactPercent"),1)</f>
        <v>0</v>
      </c>
      <c r="AK73" s="4" cm="1">
        <f t="array" aca="1" ref="AK73" ca="1">'Input Sheet'!AK169 * IFERROR(INDIRECT('Input Sheet'!$AO169 &amp; "_ProductivityImpactPercent"),1)</f>
        <v>0</v>
      </c>
      <c r="AL73" s="4" cm="1">
        <f t="array" aca="1" ref="AL73" ca="1">'Input Sheet'!AL169 * IFERROR(INDIRECT('Input Sheet'!$AO169 &amp; "_ProductivityImpactPercent"),1)</f>
        <v>0</v>
      </c>
      <c r="AM73" s="4" cm="1">
        <f t="array" aca="1" ref="AM73" ca="1">'Input Sheet'!AM169 * IFERROR(INDIRECT('Input Sheet'!$AO169 &amp; "_ProductivityImpactPercent"),1)</f>
        <v>0</v>
      </c>
    </row>
    <row r="74" spans="2:39" x14ac:dyDescent="0.45">
      <c r="B74" s="4" t="str">
        <f>IF(ISBLANK('Input Sheet'!$B170),"",'Input Sheet'!$B170)</f>
        <v/>
      </c>
      <c r="C74" s="3" t="str">
        <f>IF(ISBLANK('Input Sheet'!$C170),"",'Input Sheet'!$C170)</f>
        <v/>
      </c>
      <c r="D74" s="4" cm="1">
        <f t="array" aca="1" ref="D74" ca="1">'Input Sheet'!D170 * IFERROR(INDIRECT('Input Sheet'!$AO170 &amp; "_ProductivityImpactPercent"),1)</f>
        <v>0</v>
      </c>
      <c r="E74" s="4" cm="1">
        <f t="array" aca="1" ref="E74" ca="1">'Input Sheet'!E170 * IFERROR(INDIRECT('Input Sheet'!$AO170 &amp; "_ProductivityImpactPercent"),1)</f>
        <v>0</v>
      </c>
      <c r="F74" s="4" cm="1">
        <f t="array" aca="1" ref="F74" ca="1">'Input Sheet'!F170 * IFERROR(INDIRECT('Input Sheet'!$AO170 &amp; "_ProductivityImpactPercent"),1)</f>
        <v>0</v>
      </c>
      <c r="G74" s="4" cm="1">
        <f t="array" aca="1" ref="G74" ca="1">'Input Sheet'!G170 * IFERROR(INDIRECT('Input Sheet'!$AO170 &amp; "_ProductivityImpactPercent"),1)</f>
        <v>0</v>
      </c>
      <c r="H74" s="4" cm="1">
        <f t="array" aca="1" ref="H74" ca="1">'Input Sheet'!H170 * IFERROR(INDIRECT('Input Sheet'!$AO170 &amp; "_ProductivityImpactPercent"),1)</f>
        <v>0</v>
      </c>
      <c r="I74" s="4" cm="1">
        <f t="array" aca="1" ref="I74" ca="1">'Input Sheet'!I170 * IFERROR(INDIRECT('Input Sheet'!$AO170 &amp; "_ProductivityImpactPercent"),1)</f>
        <v>0</v>
      </c>
      <c r="J74" s="4" cm="1">
        <f t="array" aca="1" ref="J74" ca="1">'Input Sheet'!J170 * IFERROR(INDIRECT('Input Sheet'!$AO170 &amp; "_ProductivityImpactPercent"),1)</f>
        <v>0</v>
      </c>
      <c r="K74" s="4" cm="1">
        <f t="array" aca="1" ref="K74" ca="1">'Input Sheet'!K170 * IFERROR(INDIRECT('Input Sheet'!$AO170 &amp; "_ProductivityImpactPercent"),1)</f>
        <v>0</v>
      </c>
      <c r="L74" s="4" cm="1">
        <f t="array" aca="1" ref="L74" ca="1">'Input Sheet'!L170 * IFERROR(INDIRECT('Input Sheet'!$AO170 &amp; "_ProductivityImpactPercent"),1)</f>
        <v>0</v>
      </c>
      <c r="M74" s="4" cm="1">
        <f t="array" aca="1" ref="M74" ca="1">'Input Sheet'!M170 * IFERROR(INDIRECT('Input Sheet'!$AO170 &amp; "_ProductivityImpactPercent"),1)</f>
        <v>0</v>
      </c>
      <c r="N74" s="4" cm="1">
        <f t="array" aca="1" ref="N74" ca="1">'Input Sheet'!N170 * IFERROR(INDIRECT('Input Sheet'!$AO170 &amp; "_ProductivityImpactPercent"),1)</f>
        <v>0</v>
      </c>
      <c r="O74" s="4" cm="1">
        <f t="array" aca="1" ref="O74" ca="1">'Input Sheet'!O170 * IFERROR(INDIRECT('Input Sheet'!$AO170 &amp; "_ProductivityImpactPercent"),1)</f>
        <v>0</v>
      </c>
      <c r="P74" s="4" cm="1">
        <f t="array" aca="1" ref="P74" ca="1">'Input Sheet'!P170 * IFERROR(INDIRECT('Input Sheet'!$AO170 &amp; "_ProductivityImpactPercent"),1)</f>
        <v>0</v>
      </c>
      <c r="Q74" s="4" cm="1">
        <f t="array" aca="1" ref="Q74" ca="1">'Input Sheet'!Q170 * IFERROR(INDIRECT('Input Sheet'!$AO170 &amp; "_ProductivityImpactPercent"),1)</f>
        <v>0</v>
      </c>
      <c r="R74" s="4" cm="1">
        <f t="array" aca="1" ref="R74" ca="1">'Input Sheet'!R170 * IFERROR(INDIRECT('Input Sheet'!$AO170 &amp; "_ProductivityImpactPercent"),1)</f>
        <v>0</v>
      </c>
      <c r="S74" s="4" cm="1">
        <f t="array" aca="1" ref="S74" ca="1">'Input Sheet'!S170 * IFERROR(INDIRECT('Input Sheet'!$AO170 &amp; "_ProductivityImpactPercent"),1)</f>
        <v>0</v>
      </c>
      <c r="T74" s="4" cm="1">
        <f t="array" aca="1" ref="T74" ca="1">'Input Sheet'!T170 * IFERROR(INDIRECT('Input Sheet'!$AO170 &amp; "_ProductivityImpactPercent"),1)</f>
        <v>0</v>
      </c>
      <c r="U74" s="4" cm="1">
        <f t="array" aca="1" ref="U74" ca="1">'Input Sheet'!U170 * IFERROR(INDIRECT('Input Sheet'!$AO170 &amp; "_ProductivityImpactPercent"),1)</f>
        <v>0</v>
      </c>
      <c r="V74" s="4" cm="1">
        <f t="array" aca="1" ref="V74" ca="1">'Input Sheet'!V170 * IFERROR(INDIRECT('Input Sheet'!$AO170 &amp; "_ProductivityImpactPercent"),1)</f>
        <v>0</v>
      </c>
      <c r="W74" s="4" cm="1">
        <f t="array" aca="1" ref="W74" ca="1">'Input Sheet'!W170 * IFERROR(INDIRECT('Input Sheet'!$AO170 &amp; "_ProductivityImpactPercent"),1)</f>
        <v>0</v>
      </c>
      <c r="X74" s="4" cm="1">
        <f t="array" aca="1" ref="X74" ca="1">'Input Sheet'!X170 * IFERROR(INDIRECT('Input Sheet'!$AO170 &amp; "_ProductivityImpactPercent"),1)</f>
        <v>0</v>
      </c>
      <c r="Y74" s="4" cm="1">
        <f t="array" aca="1" ref="Y74" ca="1">'Input Sheet'!Y170 * IFERROR(INDIRECT('Input Sheet'!$AO170 &amp; "_ProductivityImpactPercent"),1)</f>
        <v>0</v>
      </c>
      <c r="Z74" s="4" cm="1">
        <f t="array" aca="1" ref="Z74" ca="1">'Input Sheet'!Z170 * IFERROR(INDIRECT('Input Sheet'!$AO170 &amp; "_ProductivityImpactPercent"),1)</f>
        <v>0</v>
      </c>
      <c r="AA74" s="4" cm="1">
        <f t="array" aca="1" ref="AA74" ca="1">'Input Sheet'!AA170 * IFERROR(INDIRECT('Input Sheet'!$AO170 &amp; "_ProductivityImpactPercent"),1)</f>
        <v>0</v>
      </c>
      <c r="AB74" s="4" cm="1">
        <f t="array" aca="1" ref="AB74" ca="1">'Input Sheet'!AB170 * IFERROR(INDIRECT('Input Sheet'!$AO170 &amp; "_ProductivityImpactPercent"),1)</f>
        <v>0</v>
      </c>
      <c r="AC74" s="4" cm="1">
        <f t="array" aca="1" ref="AC74" ca="1">'Input Sheet'!AC170 * IFERROR(INDIRECT('Input Sheet'!$AO170 &amp; "_ProductivityImpactPercent"),1)</f>
        <v>0</v>
      </c>
      <c r="AD74" s="4" cm="1">
        <f t="array" aca="1" ref="AD74" ca="1">'Input Sheet'!AD170 * IFERROR(INDIRECT('Input Sheet'!$AO170 &amp; "_ProductivityImpactPercent"),1)</f>
        <v>0</v>
      </c>
      <c r="AE74" s="4" cm="1">
        <f t="array" aca="1" ref="AE74" ca="1">'Input Sheet'!AE170 * IFERROR(INDIRECT('Input Sheet'!$AO170 &amp; "_ProductivityImpactPercent"),1)</f>
        <v>0</v>
      </c>
      <c r="AF74" s="4" cm="1">
        <f t="array" aca="1" ref="AF74" ca="1">'Input Sheet'!AF170 * IFERROR(INDIRECT('Input Sheet'!$AO170 &amp; "_ProductivityImpactPercent"),1)</f>
        <v>0</v>
      </c>
      <c r="AG74" s="4" cm="1">
        <f t="array" aca="1" ref="AG74" ca="1">'Input Sheet'!AG170 * IFERROR(INDIRECT('Input Sheet'!$AO170 &amp; "_ProductivityImpactPercent"),1)</f>
        <v>0</v>
      </c>
      <c r="AH74" s="4" cm="1">
        <f t="array" aca="1" ref="AH74" ca="1">'Input Sheet'!AH170 * IFERROR(INDIRECT('Input Sheet'!$AO170 &amp; "_ProductivityImpactPercent"),1)</f>
        <v>0</v>
      </c>
      <c r="AI74" s="4" cm="1">
        <f t="array" aca="1" ref="AI74" ca="1">'Input Sheet'!AI170 * IFERROR(INDIRECT('Input Sheet'!$AO170 &amp; "_ProductivityImpactPercent"),1)</f>
        <v>0</v>
      </c>
      <c r="AJ74" s="4" cm="1">
        <f t="array" aca="1" ref="AJ74" ca="1">'Input Sheet'!AJ170 * IFERROR(INDIRECT('Input Sheet'!$AO170 &amp; "_ProductivityImpactPercent"),1)</f>
        <v>0</v>
      </c>
      <c r="AK74" s="4" cm="1">
        <f t="array" aca="1" ref="AK74" ca="1">'Input Sheet'!AK170 * IFERROR(INDIRECT('Input Sheet'!$AO170 &amp; "_ProductivityImpactPercent"),1)</f>
        <v>0</v>
      </c>
      <c r="AL74" s="4" cm="1">
        <f t="array" aca="1" ref="AL74" ca="1">'Input Sheet'!AL170 * IFERROR(INDIRECT('Input Sheet'!$AO170 &amp; "_ProductivityImpactPercent"),1)</f>
        <v>0</v>
      </c>
      <c r="AM74" s="4" cm="1">
        <f t="array" aca="1" ref="AM74" ca="1">'Input Sheet'!AM170 * IFERROR(INDIRECT('Input Sheet'!$AO170 &amp; "_ProductivityImpactPercent"),1)</f>
        <v>0</v>
      </c>
    </row>
    <row r="75" spans="2:39" x14ac:dyDescent="0.45">
      <c r="B75" s="4" t="str">
        <f>IF(ISBLANK('Input Sheet'!$B171),"",'Input Sheet'!$B171)</f>
        <v/>
      </c>
      <c r="C75" s="3" t="str">
        <f>IF(ISBLANK('Input Sheet'!$C171),"",'Input Sheet'!$C171)</f>
        <v/>
      </c>
      <c r="D75" s="4" cm="1">
        <f t="array" aca="1" ref="D75" ca="1">'Input Sheet'!D171 * IFERROR(INDIRECT('Input Sheet'!$AO171 &amp; "_ProductivityImpactPercent"),1)</f>
        <v>0</v>
      </c>
      <c r="E75" s="4" cm="1">
        <f t="array" aca="1" ref="E75" ca="1">'Input Sheet'!E171 * IFERROR(INDIRECT('Input Sheet'!$AO171 &amp; "_ProductivityImpactPercent"),1)</f>
        <v>0</v>
      </c>
      <c r="F75" s="4" cm="1">
        <f t="array" aca="1" ref="F75" ca="1">'Input Sheet'!F171 * IFERROR(INDIRECT('Input Sheet'!$AO171 &amp; "_ProductivityImpactPercent"),1)</f>
        <v>0</v>
      </c>
      <c r="G75" s="4" cm="1">
        <f t="array" aca="1" ref="G75" ca="1">'Input Sheet'!G171 * IFERROR(INDIRECT('Input Sheet'!$AO171 &amp; "_ProductivityImpactPercent"),1)</f>
        <v>0</v>
      </c>
      <c r="H75" s="4" cm="1">
        <f t="array" aca="1" ref="H75" ca="1">'Input Sheet'!H171 * IFERROR(INDIRECT('Input Sheet'!$AO171 &amp; "_ProductivityImpactPercent"),1)</f>
        <v>0</v>
      </c>
      <c r="I75" s="4" cm="1">
        <f t="array" aca="1" ref="I75" ca="1">'Input Sheet'!I171 * IFERROR(INDIRECT('Input Sheet'!$AO171 &amp; "_ProductivityImpactPercent"),1)</f>
        <v>0</v>
      </c>
      <c r="J75" s="4" cm="1">
        <f t="array" aca="1" ref="J75" ca="1">'Input Sheet'!J171 * IFERROR(INDIRECT('Input Sheet'!$AO171 &amp; "_ProductivityImpactPercent"),1)</f>
        <v>0</v>
      </c>
      <c r="K75" s="4" cm="1">
        <f t="array" aca="1" ref="K75" ca="1">'Input Sheet'!K171 * IFERROR(INDIRECT('Input Sheet'!$AO171 &amp; "_ProductivityImpactPercent"),1)</f>
        <v>0</v>
      </c>
      <c r="L75" s="4" cm="1">
        <f t="array" aca="1" ref="L75" ca="1">'Input Sheet'!L171 * IFERROR(INDIRECT('Input Sheet'!$AO171 &amp; "_ProductivityImpactPercent"),1)</f>
        <v>0</v>
      </c>
      <c r="M75" s="4" cm="1">
        <f t="array" aca="1" ref="M75" ca="1">'Input Sheet'!M171 * IFERROR(INDIRECT('Input Sheet'!$AO171 &amp; "_ProductivityImpactPercent"),1)</f>
        <v>0</v>
      </c>
      <c r="N75" s="4" cm="1">
        <f t="array" aca="1" ref="N75" ca="1">'Input Sheet'!N171 * IFERROR(INDIRECT('Input Sheet'!$AO171 &amp; "_ProductivityImpactPercent"),1)</f>
        <v>0</v>
      </c>
      <c r="O75" s="4" cm="1">
        <f t="array" aca="1" ref="O75" ca="1">'Input Sheet'!O171 * IFERROR(INDIRECT('Input Sheet'!$AO171 &amp; "_ProductivityImpactPercent"),1)</f>
        <v>0</v>
      </c>
      <c r="P75" s="4" cm="1">
        <f t="array" aca="1" ref="P75" ca="1">'Input Sheet'!P171 * IFERROR(INDIRECT('Input Sheet'!$AO171 &amp; "_ProductivityImpactPercent"),1)</f>
        <v>0</v>
      </c>
      <c r="Q75" s="4" cm="1">
        <f t="array" aca="1" ref="Q75" ca="1">'Input Sheet'!Q171 * IFERROR(INDIRECT('Input Sheet'!$AO171 &amp; "_ProductivityImpactPercent"),1)</f>
        <v>0</v>
      </c>
      <c r="R75" s="4" cm="1">
        <f t="array" aca="1" ref="R75" ca="1">'Input Sheet'!R171 * IFERROR(INDIRECT('Input Sheet'!$AO171 &amp; "_ProductivityImpactPercent"),1)</f>
        <v>0</v>
      </c>
      <c r="S75" s="4" cm="1">
        <f t="array" aca="1" ref="S75" ca="1">'Input Sheet'!S171 * IFERROR(INDIRECT('Input Sheet'!$AO171 &amp; "_ProductivityImpactPercent"),1)</f>
        <v>0</v>
      </c>
      <c r="T75" s="4" cm="1">
        <f t="array" aca="1" ref="T75" ca="1">'Input Sheet'!T171 * IFERROR(INDIRECT('Input Sheet'!$AO171 &amp; "_ProductivityImpactPercent"),1)</f>
        <v>0</v>
      </c>
      <c r="U75" s="4" cm="1">
        <f t="array" aca="1" ref="U75" ca="1">'Input Sheet'!U171 * IFERROR(INDIRECT('Input Sheet'!$AO171 &amp; "_ProductivityImpactPercent"),1)</f>
        <v>0</v>
      </c>
      <c r="V75" s="4" cm="1">
        <f t="array" aca="1" ref="V75" ca="1">'Input Sheet'!V171 * IFERROR(INDIRECT('Input Sheet'!$AO171 &amp; "_ProductivityImpactPercent"),1)</f>
        <v>0</v>
      </c>
      <c r="W75" s="4" cm="1">
        <f t="array" aca="1" ref="W75" ca="1">'Input Sheet'!W171 * IFERROR(INDIRECT('Input Sheet'!$AO171 &amp; "_ProductivityImpactPercent"),1)</f>
        <v>0</v>
      </c>
      <c r="X75" s="4" cm="1">
        <f t="array" aca="1" ref="X75" ca="1">'Input Sheet'!X171 * IFERROR(INDIRECT('Input Sheet'!$AO171 &amp; "_ProductivityImpactPercent"),1)</f>
        <v>0</v>
      </c>
      <c r="Y75" s="4" cm="1">
        <f t="array" aca="1" ref="Y75" ca="1">'Input Sheet'!Y171 * IFERROR(INDIRECT('Input Sheet'!$AO171 &amp; "_ProductivityImpactPercent"),1)</f>
        <v>0</v>
      </c>
      <c r="Z75" s="4" cm="1">
        <f t="array" aca="1" ref="Z75" ca="1">'Input Sheet'!Z171 * IFERROR(INDIRECT('Input Sheet'!$AO171 &amp; "_ProductivityImpactPercent"),1)</f>
        <v>0</v>
      </c>
      <c r="AA75" s="4" cm="1">
        <f t="array" aca="1" ref="AA75" ca="1">'Input Sheet'!AA171 * IFERROR(INDIRECT('Input Sheet'!$AO171 &amp; "_ProductivityImpactPercent"),1)</f>
        <v>0</v>
      </c>
      <c r="AB75" s="4" cm="1">
        <f t="array" aca="1" ref="AB75" ca="1">'Input Sheet'!AB171 * IFERROR(INDIRECT('Input Sheet'!$AO171 &amp; "_ProductivityImpactPercent"),1)</f>
        <v>0</v>
      </c>
      <c r="AC75" s="4" cm="1">
        <f t="array" aca="1" ref="AC75" ca="1">'Input Sheet'!AC171 * IFERROR(INDIRECT('Input Sheet'!$AO171 &amp; "_ProductivityImpactPercent"),1)</f>
        <v>0</v>
      </c>
      <c r="AD75" s="4" cm="1">
        <f t="array" aca="1" ref="AD75" ca="1">'Input Sheet'!AD171 * IFERROR(INDIRECT('Input Sheet'!$AO171 &amp; "_ProductivityImpactPercent"),1)</f>
        <v>0</v>
      </c>
      <c r="AE75" s="4" cm="1">
        <f t="array" aca="1" ref="AE75" ca="1">'Input Sheet'!AE171 * IFERROR(INDIRECT('Input Sheet'!$AO171 &amp; "_ProductivityImpactPercent"),1)</f>
        <v>0</v>
      </c>
      <c r="AF75" s="4" cm="1">
        <f t="array" aca="1" ref="AF75" ca="1">'Input Sheet'!AF171 * IFERROR(INDIRECT('Input Sheet'!$AO171 &amp; "_ProductivityImpactPercent"),1)</f>
        <v>0</v>
      </c>
      <c r="AG75" s="4" cm="1">
        <f t="array" aca="1" ref="AG75" ca="1">'Input Sheet'!AG171 * IFERROR(INDIRECT('Input Sheet'!$AO171 &amp; "_ProductivityImpactPercent"),1)</f>
        <v>0</v>
      </c>
      <c r="AH75" s="4" cm="1">
        <f t="array" aca="1" ref="AH75" ca="1">'Input Sheet'!AH171 * IFERROR(INDIRECT('Input Sheet'!$AO171 &amp; "_ProductivityImpactPercent"),1)</f>
        <v>0</v>
      </c>
      <c r="AI75" s="4" cm="1">
        <f t="array" aca="1" ref="AI75" ca="1">'Input Sheet'!AI171 * IFERROR(INDIRECT('Input Sheet'!$AO171 &amp; "_ProductivityImpactPercent"),1)</f>
        <v>0</v>
      </c>
      <c r="AJ75" s="4" cm="1">
        <f t="array" aca="1" ref="AJ75" ca="1">'Input Sheet'!AJ171 * IFERROR(INDIRECT('Input Sheet'!$AO171 &amp; "_ProductivityImpactPercent"),1)</f>
        <v>0</v>
      </c>
      <c r="AK75" s="4" cm="1">
        <f t="array" aca="1" ref="AK75" ca="1">'Input Sheet'!AK171 * IFERROR(INDIRECT('Input Sheet'!$AO171 &amp; "_ProductivityImpactPercent"),1)</f>
        <v>0</v>
      </c>
      <c r="AL75" s="4" cm="1">
        <f t="array" aca="1" ref="AL75" ca="1">'Input Sheet'!AL171 * IFERROR(INDIRECT('Input Sheet'!$AO171 &amp; "_ProductivityImpactPercent"),1)</f>
        <v>0</v>
      </c>
      <c r="AM75" s="4" cm="1">
        <f t="array" aca="1" ref="AM75" ca="1">'Input Sheet'!AM171 * IFERROR(INDIRECT('Input Sheet'!$AO171 &amp; "_ProductivityImpactPercent"),1)</f>
        <v>0</v>
      </c>
    </row>
    <row r="76" spans="2:39" x14ac:dyDescent="0.45">
      <c r="B76" s="4" t="str">
        <f>IF(ISBLANK('Input Sheet'!$B172),"",'Input Sheet'!$B172)</f>
        <v/>
      </c>
      <c r="C76" s="3" t="str">
        <f>IF(ISBLANK('Input Sheet'!$C172),"",'Input Sheet'!$C172)</f>
        <v/>
      </c>
      <c r="D76" s="4" cm="1">
        <f t="array" aca="1" ref="D76" ca="1">'Input Sheet'!D172 * IFERROR(INDIRECT('Input Sheet'!$AO172 &amp; "_ProductivityImpactPercent"),1)</f>
        <v>0</v>
      </c>
      <c r="E76" s="4" cm="1">
        <f t="array" aca="1" ref="E76" ca="1">'Input Sheet'!E172 * IFERROR(INDIRECT('Input Sheet'!$AO172 &amp; "_ProductivityImpactPercent"),1)</f>
        <v>0</v>
      </c>
      <c r="F76" s="4" cm="1">
        <f t="array" aca="1" ref="F76" ca="1">'Input Sheet'!F172 * IFERROR(INDIRECT('Input Sheet'!$AO172 &amp; "_ProductivityImpactPercent"),1)</f>
        <v>0</v>
      </c>
      <c r="G76" s="4" cm="1">
        <f t="array" aca="1" ref="G76" ca="1">'Input Sheet'!G172 * IFERROR(INDIRECT('Input Sheet'!$AO172 &amp; "_ProductivityImpactPercent"),1)</f>
        <v>0</v>
      </c>
      <c r="H76" s="4" cm="1">
        <f t="array" aca="1" ref="H76" ca="1">'Input Sheet'!H172 * IFERROR(INDIRECT('Input Sheet'!$AO172 &amp; "_ProductivityImpactPercent"),1)</f>
        <v>0</v>
      </c>
      <c r="I76" s="4" cm="1">
        <f t="array" aca="1" ref="I76" ca="1">'Input Sheet'!I172 * IFERROR(INDIRECT('Input Sheet'!$AO172 &amp; "_ProductivityImpactPercent"),1)</f>
        <v>0</v>
      </c>
      <c r="J76" s="4" cm="1">
        <f t="array" aca="1" ref="J76" ca="1">'Input Sheet'!J172 * IFERROR(INDIRECT('Input Sheet'!$AO172 &amp; "_ProductivityImpactPercent"),1)</f>
        <v>0</v>
      </c>
      <c r="K76" s="4" cm="1">
        <f t="array" aca="1" ref="K76" ca="1">'Input Sheet'!K172 * IFERROR(INDIRECT('Input Sheet'!$AO172 &amp; "_ProductivityImpactPercent"),1)</f>
        <v>0</v>
      </c>
      <c r="L76" s="4" cm="1">
        <f t="array" aca="1" ref="L76" ca="1">'Input Sheet'!L172 * IFERROR(INDIRECT('Input Sheet'!$AO172 &amp; "_ProductivityImpactPercent"),1)</f>
        <v>0</v>
      </c>
      <c r="M76" s="4" cm="1">
        <f t="array" aca="1" ref="M76" ca="1">'Input Sheet'!M172 * IFERROR(INDIRECT('Input Sheet'!$AO172 &amp; "_ProductivityImpactPercent"),1)</f>
        <v>0</v>
      </c>
      <c r="N76" s="4" cm="1">
        <f t="array" aca="1" ref="N76" ca="1">'Input Sheet'!N172 * IFERROR(INDIRECT('Input Sheet'!$AO172 &amp; "_ProductivityImpactPercent"),1)</f>
        <v>0</v>
      </c>
      <c r="O76" s="4" cm="1">
        <f t="array" aca="1" ref="O76" ca="1">'Input Sheet'!O172 * IFERROR(INDIRECT('Input Sheet'!$AO172 &amp; "_ProductivityImpactPercent"),1)</f>
        <v>0</v>
      </c>
      <c r="P76" s="4" cm="1">
        <f t="array" aca="1" ref="P76" ca="1">'Input Sheet'!P172 * IFERROR(INDIRECT('Input Sheet'!$AO172 &amp; "_ProductivityImpactPercent"),1)</f>
        <v>0</v>
      </c>
      <c r="Q76" s="4" cm="1">
        <f t="array" aca="1" ref="Q76" ca="1">'Input Sheet'!Q172 * IFERROR(INDIRECT('Input Sheet'!$AO172 &amp; "_ProductivityImpactPercent"),1)</f>
        <v>0</v>
      </c>
      <c r="R76" s="4" cm="1">
        <f t="array" aca="1" ref="R76" ca="1">'Input Sheet'!R172 * IFERROR(INDIRECT('Input Sheet'!$AO172 &amp; "_ProductivityImpactPercent"),1)</f>
        <v>0</v>
      </c>
      <c r="S76" s="4" cm="1">
        <f t="array" aca="1" ref="S76" ca="1">'Input Sheet'!S172 * IFERROR(INDIRECT('Input Sheet'!$AO172 &amp; "_ProductivityImpactPercent"),1)</f>
        <v>0</v>
      </c>
      <c r="T76" s="4" cm="1">
        <f t="array" aca="1" ref="T76" ca="1">'Input Sheet'!T172 * IFERROR(INDIRECT('Input Sheet'!$AO172 &amp; "_ProductivityImpactPercent"),1)</f>
        <v>0</v>
      </c>
      <c r="U76" s="4" cm="1">
        <f t="array" aca="1" ref="U76" ca="1">'Input Sheet'!U172 * IFERROR(INDIRECT('Input Sheet'!$AO172 &amp; "_ProductivityImpactPercent"),1)</f>
        <v>0</v>
      </c>
      <c r="V76" s="4" cm="1">
        <f t="array" aca="1" ref="V76" ca="1">'Input Sheet'!V172 * IFERROR(INDIRECT('Input Sheet'!$AO172 &amp; "_ProductivityImpactPercent"),1)</f>
        <v>0</v>
      </c>
      <c r="W76" s="4" cm="1">
        <f t="array" aca="1" ref="W76" ca="1">'Input Sheet'!W172 * IFERROR(INDIRECT('Input Sheet'!$AO172 &amp; "_ProductivityImpactPercent"),1)</f>
        <v>0</v>
      </c>
      <c r="X76" s="4" cm="1">
        <f t="array" aca="1" ref="X76" ca="1">'Input Sheet'!X172 * IFERROR(INDIRECT('Input Sheet'!$AO172 &amp; "_ProductivityImpactPercent"),1)</f>
        <v>0</v>
      </c>
      <c r="Y76" s="4" cm="1">
        <f t="array" aca="1" ref="Y76" ca="1">'Input Sheet'!Y172 * IFERROR(INDIRECT('Input Sheet'!$AO172 &amp; "_ProductivityImpactPercent"),1)</f>
        <v>0</v>
      </c>
      <c r="Z76" s="4" cm="1">
        <f t="array" aca="1" ref="Z76" ca="1">'Input Sheet'!Z172 * IFERROR(INDIRECT('Input Sheet'!$AO172 &amp; "_ProductivityImpactPercent"),1)</f>
        <v>0</v>
      </c>
      <c r="AA76" s="4" cm="1">
        <f t="array" aca="1" ref="AA76" ca="1">'Input Sheet'!AA172 * IFERROR(INDIRECT('Input Sheet'!$AO172 &amp; "_ProductivityImpactPercent"),1)</f>
        <v>0</v>
      </c>
      <c r="AB76" s="4" cm="1">
        <f t="array" aca="1" ref="AB76" ca="1">'Input Sheet'!AB172 * IFERROR(INDIRECT('Input Sheet'!$AO172 &amp; "_ProductivityImpactPercent"),1)</f>
        <v>0</v>
      </c>
      <c r="AC76" s="4" cm="1">
        <f t="array" aca="1" ref="AC76" ca="1">'Input Sheet'!AC172 * IFERROR(INDIRECT('Input Sheet'!$AO172 &amp; "_ProductivityImpactPercent"),1)</f>
        <v>0</v>
      </c>
      <c r="AD76" s="4" cm="1">
        <f t="array" aca="1" ref="AD76" ca="1">'Input Sheet'!AD172 * IFERROR(INDIRECT('Input Sheet'!$AO172 &amp; "_ProductivityImpactPercent"),1)</f>
        <v>0</v>
      </c>
      <c r="AE76" s="4" cm="1">
        <f t="array" aca="1" ref="AE76" ca="1">'Input Sheet'!AE172 * IFERROR(INDIRECT('Input Sheet'!$AO172 &amp; "_ProductivityImpactPercent"),1)</f>
        <v>0</v>
      </c>
      <c r="AF76" s="4" cm="1">
        <f t="array" aca="1" ref="AF76" ca="1">'Input Sheet'!AF172 * IFERROR(INDIRECT('Input Sheet'!$AO172 &amp; "_ProductivityImpactPercent"),1)</f>
        <v>0</v>
      </c>
      <c r="AG76" s="4" cm="1">
        <f t="array" aca="1" ref="AG76" ca="1">'Input Sheet'!AG172 * IFERROR(INDIRECT('Input Sheet'!$AO172 &amp; "_ProductivityImpactPercent"),1)</f>
        <v>0</v>
      </c>
      <c r="AH76" s="4" cm="1">
        <f t="array" aca="1" ref="AH76" ca="1">'Input Sheet'!AH172 * IFERROR(INDIRECT('Input Sheet'!$AO172 &amp; "_ProductivityImpactPercent"),1)</f>
        <v>0</v>
      </c>
      <c r="AI76" s="4" cm="1">
        <f t="array" aca="1" ref="AI76" ca="1">'Input Sheet'!AI172 * IFERROR(INDIRECT('Input Sheet'!$AO172 &amp; "_ProductivityImpactPercent"),1)</f>
        <v>0</v>
      </c>
      <c r="AJ76" s="4" cm="1">
        <f t="array" aca="1" ref="AJ76" ca="1">'Input Sheet'!AJ172 * IFERROR(INDIRECT('Input Sheet'!$AO172 &amp; "_ProductivityImpactPercent"),1)</f>
        <v>0</v>
      </c>
      <c r="AK76" s="4" cm="1">
        <f t="array" aca="1" ref="AK76" ca="1">'Input Sheet'!AK172 * IFERROR(INDIRECT('Input Sheet'!$AO172 &amp; "_ProductivityImpactPercent"),1)</f>
        <v>0</v>
      </c>
      <c r="AL76" s="4" cm="1">
        <f t="array" aca="1" ref="AL76" ca="1">'Input Sheet'!AL172 * IFERROR(INDIRECT('Input Sheet'!$AO172 &amp; "_ProductivityImpactPercent"),1)</f>
        <v>0</v>
      </c>
      <c r="AM76" s="4" cm="1">
        <f t="array" aca="1" ref="AM76" ca="1">'Input Sheet'!AM172 * IFERROR(INDIRECT('Input Sheet'!$AO172 &amp; "_ProductivityImpactPercent"),1)</f>
        <v>0</v>
      </c>
    </row>
    <row r="77" spans="2:39" x14ac:dyDescent="0.45">
      <c r="B77" s="4" t="str">
        <f>IF(ISBLANK('Input Sheet'!$B173),"",'Input Sheet'!$B173)</f>
        <v/>
      </c>
      <c r="C77" s="3" t="str">
        <f>IF(ISBLANK('Input Sheet'!$C173),"",'Input Sheet'!$C173)</f>
        <v/>
      </c>
      <c r="D77" s="4" cm="1">
        <f t="array" aca="1" ref="D77" ca="1">'Input Sheet'!D173 * IFERROR(INDIRECT('Input Sheet'!$AO173 &amp; "_ProductivityImpactPercent"),1)</f>
        <v>0</v>
      </c>
      <c r="E77" s="4" cm="1">
        <f t="array" aca="1" ref="E77" ca="1">'Input Sheet'!E173 * IFERROR(INDIRECT('Input Sheet'!$AO173 &amp; "_ProductivityImpactPercent"),1)</f>
        <v>0</v>
      </c>
      <c r="F77" s="4" cm="1">
        <f t="array" aca="1" ref="F77" ca="1">'Input Sheet'!F173 * IFERROR(INDIRECT('Input Sheet'!$AO173 &amp; "_ProductivityImpactPercent"),1)</f>
        <v>0</v>
      </c>
      <c r="G77" s="4" cm="1">
        <f t="array" aca="1" ref="G77" ca="1">'Input Sheet'!G173 * IFERROR(INDIRECT('Input Sheet'!$AO173 &amp; "_ProductivityImpactPercent"),1)</f>
        <v>0</v>
      </c>
      <c r="H77" s="4" cm="1">
        <f t="array" aca="1" ref="H77" ca="1">'Input Sheet'!H173 * IFERROR(INDIRECT('Input Sheet'!$AO173 &amp; "_ProductivityImpactPercent"),1)</f>
        <v>0</v>
      </c>
      <c r="I77" s="4" cm="1">
        <f t="array" aca="1" ref="I77" ca="1">'Input Sheet'!I173 * IFERROR(INDIRECT('Input Sheet'!$AO173 &amp; "_ProductivityImpactPercent"),1)</f>
        <v>0</v>
      </c>
      <c r="J77" s="4" cm="1">
        <f t="array" aca="1" ref="J77" ca="1">'Input Sheet'!J173 * IFERROR(INDIRECT('Input Sheet'!$AO173 &amp; "_ProductivityImpactPercent"),1)</f>
        <v>0</v>
      </c>
      <c r="K77" s="4" cm="1">
        <f t="array" aca="1" ref="K77" ca="1">'Input Sheet'!K173 * IFERROR(INDIRECT('Input Sheet'!$AO173 &amp; "_ProductivityImpactPercent"),1)</f>
        <v>0</v>
      </c>
      <c r="L77" s="4" cm="1">
        <f t="array" aca="1" ref="L77" ca="1">'Input Sheet'!L173 * IFERROR(INDIRECT('Input Sheet'!$AO173 &amp; "_ProductivityImpactPercent"),1)</f>
        <v>0</v>
      </c>
      <c r="M77" s="4" cm="1">
        <f t="array" aca="1" ref="M77" ca="1">'Input Sheet'!M173 * IFERROR(INDIRECT('Input Sheet'!$AO173 &amp; "_ProductivityImpactPercent"),1)</f>
        <v>0</v>
      </c>
      <c r="N77" s="4" cm="1">
        <f t="array" aca="1" ref="N77" ca="1">'Input Sheet'!N173 * IFERROR(INDIRECT('Input Sheet'!$AO173 &amp; "_ProductivityImpactPercent"),1)</f>
        <v>0</v>
      </c>
      <c r="O77" s="4" cm="1">
        <f t="array" aca="1" ref="O77" ca="1">'Input Sheet'!O173 * IFERROR(INDIRECT('Input Sheet'!$AO173 &amp; "_ProductivityImpactPercent"),1)</f>
        <v>0</v>
      </c>
      <c r="P77" s="4" cm="1">
        <f t="array" aca="1" ref="P77" ca="1">'Input Sheet'!P173 * IFERROR(INDIRECT('Input Sheet'!$AO173 &amp; "_ProductivityImpactPercent"),1)</f>
        <v>0</v>
      </c>
      <c r="Q77" s="4" cm="1">
        <f t="array" aca="1" ref="Q77" ca="1">'Input Sheet'!Q173 * IFERROR(INDIRECT('Input Sheet'!$AO173 &amp; "_ProductivityImpactPercent"),1)</f>
        <v>0</v>
      </c>
      <c r="R77" s="4" cm="1">
        <f t="array" aca="1" ref="R77" ca="1">'Input Sheet'!R173 * IFERROR(INDIRECT('Input Sheet'!$AO173 &amp; "_ProductivityImpactPercent"),1)</f>
        <v>0</v>
      </c>
      <c r="S77" s="4" cm="1">
        <f t="array" aca="1" ref="S77" ca="1">'Input Sheet'!S173 * IFERROR(INDIRECT('Input Sheet'!$AO173 &amp; "_ProductivityImpactPercent"),1)</f>
        <v>0</v>
      </c>
      <c r="T77" s="4" cm="1">
        <f t="array" aca="1" ref="T77" ca="1">'Input Sheet'!T173 * IFERROR(INDIRECT('Input Sheet'!$AO173 &amp; "_ProductivityImpactPercent"),1)</f>
        <v>0</v>
      </c>
      <c r="U77" s="4" cm="1">
        <f t="array" aca="1" ref="U77" ca="1">'Input Sheet'!U173 * IFERROR(INDIRECT('Input Sheet'!$AO173 &amp; "_ProductivityImpactPercent"),1)</f>
        <v>0</v>
      </c>
      <c r="V77" s="4" cm="1">
        <f t="array" aca="1" ref="V77" ca="1">'Input Sheet'!V173 * IFERROR(INDIRECT('Input Sheet'!$AO173 &amp; "_ProductivityImpactPercent"),1)</f>
        <v>0</v>
      </c>
      <c r="W77" s="4" cm="1">
        <f t="array" aca="1" ref="W77" ca="1">'Input Sheet'!W173 * IFERROR(INDIRECT('Input Sheet'!$AO173 &amp; "_ProductivityImpactPercent"),1)</f>
        <v>0</v>
      </c>
      <c r="X77" s="4" cm="1">
        <f t="array" aca="1" ref="X77" ca="1">'Input Sheet'!X173 * IFERROR(INDIRECT('Input Sheet'!$AO173 &amp; "_ProductivityImpactPercent"),1)</f>
        <v>0</v>
      </c>
      <c r="Y77" s="4" cm="1">
        <f t="array" aca="1" ref="Y77" ca="1">'Input Sheet'!Y173 * IFERROR(INDIRECT('Input Sheet'!$AO173 &amp; "_ProductivityImpactPercent"),1)</f>
        <v>0</v>
      </c>
      <c r="Z77" s="4" cm="1">
        <f t="array" aca="1" ref="Z77" ca="1">'Input Sheet'!Z173 * IFERROR(INDIRECT('Input Sheet'!$AO173 &amp; "_ProductivityImpactPercent"),1)</f>
        <v>0</v>
      </c>
      <c r="AA77" s="4" cm="1">
        <f t="array" aca="1" ref="AA77" ca="1">'Input Sheet'!AA173 * IFERROR(INDIRECT('Input Sheet'!$AO173 &amp; "_ProductivityImpactPercent"),1)</f>
        <v>0</v>
      </c>
      <c r="AB77" s="4" cm="1">
        <f t="array" aca="1" ref="AB77" ca="1">'Input Sheet'!AB173 * IFERROR(INDIRECT('Input Sheet'!$AO173 &amp; "_ProductivityImpactPercent"),1)</f>
        <v>0</v>
      </c>
      <c r="AC77" s="4" cm="1">
        <f t="array" aca="1" ref="AC77" ca="1">'Input Sheet'!AC173 * IFERROR(INDIRECT('Input Sheet'!$AO173 &amp; "_ProductivityImpactPercent"),1)</f>
        <v>0</v>
      </c>
      <c r="AD77" s="4" cm="1">
        <f t="array" aca="1" ref="AD77" ca="1">'Input Sheet'!AD173 * IFERROR(INDIRECT('Input Sheet'!$AO173 &amp; "_ProductivityImpactPercent"),1)</f>
        <v>0</v>
      </c>
      <c r="AE77" s="4" cm="1">
        <f t="array" aca="1" ref="AE77" ca="1">'Input Sheet'!AE173 * IFERROR(INDIRECT('Input Sheet'!$AO173 &amp; "_ProductivityImpactPercent"),1)</f>
        <v>0</v>
      </c>
      <c r="AF77" s="4" cm="1">
        <f t="array" aca="1" ref="AF77" ca="1">'Input Sheet'!AF173 * IFERROR(INDIRECT('Input Sheet'!$AO173 &amp; "_ProductivityImpactPercent"),1)</f>
        <v>0</v>
      </c>
      <c r="AG77" s="4" cm="1">
        <f t="array" aca="1" ref="AG77" ca="1">'Input Sheet'!AG173 * IFERROR(INDIRECT('Input Sheet'!$AO173 &amp; "_ProductivityImpactPercent"),1)</f>
        <v>0</v>
      </c>
      <c r="AH77" s="4" cm="1">
        <f t="array" aca="1" ref="AH77" ca="1">'Input Sheet'!AH173 * IFERROR(INDIRECT('Input Sheet'!$AO173 &amp; "_ProductivityImpactPercent"),1)</f>
        <v>0</v>
      </c>
      <c r="AI77" s="4" cm="1">
        <f t="array" aca="1" ref="AI77" ca="1">'Input Sheet'!AI173 * IFERROR(INDIRECT('Input Sheet'!$AO173 &amp; "_ProductivityImpactPercent"),1)</f>
        <v>0</v>
      </c>
      <c r="AJ77" s="4" cm="1">
        <f t="array" aca="1" ref="AJ77" ca="1">'Input Sheet'!AJ173 * IFERROR(INDIRECT('Input Sheet'!$AO173 &amp; "_ProductivityImpactPercent"),1)</f>
        <v>0</v>
      </c>
      <c r="AK77" s="4" cm="1">
        <f t="array" aca="1" ref="AK77" ca="1">'Input Sheet'!AK173 * IFERROR(INDIRECT('Input Sheet'!$AO173 &amp; "_ProductivityImpactPercent"),1)</f>
        <v>0</v>
      </c>
      <c r="AL77" s="4" cm="1">
        <f t="array" aca="1" ref="AL77" ca="1">'Input Sheet'!AL173 * IFERROR(INDIRECT('Input Sheet'!$AO173 &amp; "_ProductivityImpactPercent"),1)</f>
        <v>0</v>
      </c>
      <c r="AM77" s="4" cm="1">
        <f t="array" aca="1" ref="AM77" ca="1">'Input Sheet'!AM173 * IFERROR(INDIRECT('Input Sheet'!$AO173 &amp; "_ProductivityImpactPercent"),1)</f>
        <v>0</v>
      </c>
    </row>
    <row r="78" spans="2:39" x14ac:dyDescent="0.45">
      <c r="B78" s="4" t="str">
        <f>IF(ISBLANK('Input Sheet'!$B174),"",'Input Sheet'!$B174)</f>
        <v/>
      </c>
      <c r="C78" s="3" t="str">
        <f>IF(ISBLANK('Input Sheet'!$C174),"",'Input Sheet'!$C174)</f>
        <v/>
      </c>
      <c r="D78" s="4" cm="1">
        <f t="array" aca="1" ref="D78" ca="1">'Input Sheet'!D174 * IFERROR(INDIRECT('Input Sheet'!$AO174 &amp; "_ProductivityImpactPercent"),1)</f>
        <v>0</v>
      </c>
      <c r="E78" s="4" cm="1">
        <f t="array" aca="1" ref="E78" ca="1">'Input Sheet'!E174 * IFERROR(INDIRECT('Input Sheet'!$AO174 &amp; "_ProductivityImpactPercent"),1)</f>
        <v>0</v>
      </c>
      <c r="F78" s="4" cm="1">
        <f t="array" aca="1" ref="F78" ca="1">'Input Sheet'!F174 * IFERROR(INDIRECT('Input Sheet'!$AO174 &amp; "_ProductivityImpactPercent"),1)</f>
        <v>0</v>
      </c>
      <c r="G78" s="4" cm="1">
        <f t="array" aca="1" ref="G78" ca="1">'Input Sheet'!G174 * IFERROR(INDIRECT('Input Sheet'!$AO174 &amp; "_ProductivityImpactPercent"),1)</f>
        <v>0</v>
      </c>
      <c r="H78" s="4" cm="1">
        <f t="array" aca="1" ref="H78" ca="1">'Input Sheet'!H174 * IFERROR(INDIRECT('Input Sheet'!$AO174 &amp; "_ProductivityImpactPercent"),1)</f>
        <v>0</v>
      </c>
      <c r="I78" s="4" cm="1">
        <f t="array" aca="1" ref="I78" ca="1">'Input Sheet'!I174 * IFERROR(INDIRECT('Input Sheet'!$AO174 &amp; "_ProductivityImpactPercent"),1)</f>
        <v>0</v>
      </c>
      <c r="J78" s="4" cm="1">
        <f t="array" aca="1" ref="J78" ca="1">'Input Sheet'!J174 * IFERROR(INDIRECT('Input Sheet'!$AO174 &amp; "_ProductivityImpactPercent"),1)</f>
        <v>0</v>
      </c>
      <c r="K78" s="4" cm="1">
        <f t="array" aca="1" ref="K78" ca="1">'Input Sheet'!K174 * IFERROR(INDIRECT('Input Sheet'!$AO174 &amp; "_ProductivityImpactPercent"),1)</f>
        <v>0</v>
      </c>
      <c r="L78" s="4" cm="1">
        <f t="array" aca="1" ref="L78" ca="1">'Input Sheet'!L174 * IFERROR(INDIRECT('Input Sheet'!$AO174 &amp; "_ProductivityImpactPercent"),1)</f>
        <v>0</v>
      </c>
      <c r="M78" s="4" cm="1">
        <f t="array" aca="1" ref="M78" ca="1">'Input Sheet'!M174 * IFERROR(INDIRECT('Input Sheet'!$AO174 &amp; "_ProductivityImpactPercent"),1)</f>
        <v>0</v>
      </c>
      <c r="N78" s="4" cm="1">
        <f t="array" aca="1" ref="N78" ca="1">'Input Sheet'!N174 * IFERROR(INDIRECT('Input Sheet'!$AO174 &amp; "_ProductivityImpactPercent"),1)</f>
        <v>0</v>
      </c>
      <c r="O78" s="4" cm="1">
        <f t="array" aca="1" ref="O78" ca="1">'Input Sheet'!O174 * IFERROR(INDIRECT('Input Sheet'!$AO174 &amp; "_ProductivityImpactPercent"),1)</f>
        <v>0</v>
      </c>
      <c r="P78" s="4" cm="1">
        <f t="array" aca="1" ref="P78" ca="1">'Input Sheet'!P174 * IFERROR(INDIRECT('Input Sheet'!$AO174 &amp; "_ProductivityImpactPercent"),1)</f>
        <v>0</v>
      </c>
      <c r="Q78" s="4" cm="1">
        <f t="array" aca="1" ref="Q78" ca="1">'Input Sheet'!Q174 * IFERROR(INDIRECT('Input Sheet'!$AO174 &amp; "_ProductivityImpactPercent"),1)</f>
        <v>0</v>
      </c>
      <c r="R78" s="4" cm="1">
        <f t="array" aca="1" ref="R78" ca="1">'Input Sheet'!R174 * IFERROR(INDIRECT('Input Sheet'!$AO174 &amp; "_ProductivityImpactPercent"),1)</f>
        <v>0</v>
      </c>
      <c r="S78" s="4" cm="1">
        <f t="array" aca="1" ref="S78" ca="1">'Input Sheet'!S174 * IFERROR(INDIRECT('Input Sheet'!$AO174 &amp; "_ProductivityImpactPercent"),1)</f>
        <v>0</v>
      </c>
      <c r="T78" s="4" cm="1">
        <f t="array" aca="1" ref="T78" ca="1">'Input Sheet'!T174 * IFERROR(INDIRECT('Input Sheet'!$AO174 &amp; "_ProductivityImpactPercent"),1)</f>
        <v>0</v>
      </c>
      <c r="U78" s="4" cm="1">
        <f t="array" aca="1" ref="U78" ca="1">'Input Sheet'!U174 * IFERROR(INDIRECT('Input Sheet'!$AO174 &amp; "_ProductivityImpactPercent"),1)</f>
        <v>0</v>
      </c>
      <c r="V78" s="4" cm="1">
        <f t="array" aca="1" ref="V78" ca="1">'Input Sheet'!V174 * IFERROR(INDIRECT('Input Sheet'!$AO174 &amp; "_ProductivityImpactPercent"),1)</f>
        <v>0</v>
      </c>
      <c r="W78" s="4" cm="1">
        <f t="array" aca="1" ref="W78" ca="1">'Input Sheet'!W174 * IFERROR(INDIRECT('Input Sheet'!$AO174 &amp; "_ProductivityImpactPercent"),1)</f>
        <v>0</v>
      </c>
      <c r="X78" s="4" cm="1">
        <f t="array" aca="1" ref="X78" ca="1">'Input Sheet'!X174 * IFERROR(INDIRECT('Input Sheet'!$AO174 &amp; "_ProductivityImpactPercent"),1)</f>
        <v>0</v>
      </c>
      <c r="Y78" s="4" cm="1">
        <f t="array" aca="1" ref="Y78" ca="1">'Input Sheet'!Y174 * IFERROR(INDIRECT('Input Sheet'!$AO174 &amp; "_ProductivityImpactPercent"),1)</f>
        <v>0</v>
      </c>
      <c r="Z78" s="4" cm="1">
        <f t="array" aca="1" ref="Z78" ca="1">'Input Sheet'!Z174 * IFERROR(INDIRECT('Input Sheet'!$AO174 &amp; "_ProductivityImpactPercent"),1)</f>
        <v>0</v>
      </c>
      <c r="AA78" s="4" cm="1">
        <f t="array" aca="1" ref="AA78" ca="1">'Input Sheet'!AA174 * IFERROR(INDIRECT('Input Sheet'!$AO174 &amp; "_ProductivityImpactPercent"),1)</f>
        <v>0</v>
      </c>
      <c r="AB78" s="4" cm="1">
        <f t="array" aca="1" ref="AB78" ca="1">'Input Sheet'!AB174 * IFERROR(INDIRECT('Input Sheet'!$AO174 &amp; "_ProductivityImpactPercent"),1)</f>
        <v>0</v>
      </c>
      <c r="AC78" s="4" cm="1">
        <f t="array" aca="1" ref="AC78" ca="1">'Input Sheet'!AC174 * IFERROR(INDIRECT('Input Sheet'!$AO174 &amp; "_ProductivityImpactPercent"),1)</f>
        <v>0</v>
      </c>
      <c r="AD78" s="4" cm="1">
        <f t="array" aca="1" ref="AD78" ca="1">'Input Sheet'!AD174 * IFERROR(INDIRECT('Input Sheet'!$AO174 &amp; "_ProductivityImpactPercent"),1)</f>
        <v>0</v>
      </c>
      <c r="AE78" s="4" cm="1">
        <f t="array" aca="1" ref="AE78" ca="1">'Input Sheet'!AE174 * IFERROR(INDIRECT('Input Sheet'!$AO174 &amp; "_ProductivityImpactPercent"),1)</f>
        <v>0</v>
      </c>
      <c r="AF78" s="4" cm="1">
        <f t="array" aca="1" ref="AF78" ca="1">'Input Sheet'!AF174 * IFERROR(INDIRECT('Input Sheet'!$AO174 &amp; "_ProductivityImpactPercent"),1)</f>
        <v>0</v>
      </c>
      <c r="AG78" s="4" cm="1">
        <f t="array" aca="1" ref="AG78" ca="1">'Input Sheet'!AG174 * IFERROR(INDIRECT('Input Sheet'!$AO174 &amp; "_ProductivityImpactPercent"),1)</f>
        <v>0</v>
      </c>
      <c r="AH78" s="4" cm="1">
        <f t="array" aca="1" ref="AH78" ca="1">'Input Sheet'!AH174 * IFERROR(INDIRECT('Input Sheet'!$AO174 &amp; "_ProductivityImpactPercent"),1)</f>
        <v>0</v>
      </c>
      <c r="AI78" s="4" cm="1">
        <f t="array" aca="1" ref="AI78" ca="1">'Input Sheet'!AI174 * IFERROR(INDIRECT('Input Sheet'!$AO174 &amp; "_ProductivityImpactPercent"),1)</f>
        <v>0</v>
      </c>
      <c r="AJ78" s="4" cm="1">
        <f t="array" aca="1" ref="AJ78" ca="1">'Input Sheet'!AJ174 * IFERROR(INDIRECT('Input Sheet'!$AO174 &amp; "_ProductivityImpactPercent"),1)</f>
        <v>0</v>
      </c>
      <c r="AK78" s="4" cm="1">
        <f t="array" aca="1" ref="AK78" ca="1">'Input Sheet'!AK174 * IFERROR(INDIRECT('Input Sheet'!$AO174 &amp; "_ProductivityImpactPercent"),1)</f>
        <v>0</v>
      </c>
      <c r="AL78" s="4" cm="1">
        <f t="array" aca="1" ref="AL78" ca="1">'Input Sheet'!AL174 * IFERROR(INDIRECT('Input Sheet'!$AO174 &amp; "_ProductivityImpactPercent"),1)</f>
        <v>0</v>
      </c>
      <c r="AM78" s="4" cm="1">
        <f t="array" aca="1" ref="AM78" ca="1">'Input Sheet'!AM174 * IFERROR(INDIRECT('Input Sheet'!$AO174 &amp; "_ProductivityImpactPercent"),1)</f>
        <v>0</v>
      </c>
    </row>
    <row r="79" spans="2:39" x14ac:dyDescent="0.45">
      <c r="B79" s="4" t="str">
        <f>IF(ISBLANK('Input Sheet'!$B175),"",'Input Sheet'!$B175)</f>
        <v/>
      </c>
      <c r="C79" s="3" t="str">
        <f>IF(ISBLANK('Input Sheet'!$C175),"",'Input Sheet'!$C175)</f>
        <v/>
      </c>
      <c r="D79" s="4" cm="1">
        <f t="array" aca="1" ref="D79" ca="1">'Input Sheet'!D175 * IFERROR(INDIRECT('Input Sheet'!$AO175 &amp; "_ProductivityImpactPercent"),1)</f>
        <v>0</v>
      </c>
      <c r="E79" s="4" cm="1">
        <f t="array" aca="1" ref="E79" ca="1">'Input Sheet'!E175 * IFERROR(INDIRECT('Input Sheet'!$AO175 &amp; "_ProductivityImpactPercent"),1)</f>
        <v>0</v>
      </c>
      <c r="F79" s="4" cm="1">
        <f t="array" aca="1" ref="F79" ca="1">'Input Sheet'!F175 * IFERROR(INDIRECT('Input Sheet'!$AO175 &amp; "_ProductivityImpactPercent"),1)</f>
        <v>0</v>
      </c>
      <c r="G79" s="4" cm="1">
        <f t="array" aca="1" ref="G79" ca="1">'Input Sheet'!G175 * IFERROR(INDIRECT('Input Sheet'!$AO175 &amp; "_ProductivityImpactPercent"),1)</f>
        <v>0</v>
      </c>
      <c r="H79" s="4" cm="1">
        <f t="array" aca="1" ref="H79" ca="1">'Input Sheet'!H175 * IFERROR(INDIRECT('Input Sheet'!$AO175 &amp; "_ProductivityImpactPercent"),1)</f>
        <v>0</v>
      </c>
      <c r="I79" s="4" cm="1">
        <f t="array" aca="1" ref="I79" ca="1">'Input Sheet'!I175 * IFERROR(INDIRECT('Input Sheet'!$AO175 &amp; "_ProductivityImpactPercent"),1)</f>
        <v>0</v>
      </c>
      <c r="J79" s="4" cm="1">
        <f t="array" aca="1" ref="J79" ca="1">'Input Sheet'!J175 * IFERROR(INDIRECT('Input Sheet'!$AO175 &amp; "_ProductivityImpactPercent"),1)</f>
        <v>0</v>
      </c>
      <c r="K79" s="4" cm="1">
        <f t="array" aca="1" ref="K79" ca="1">'Input Sheet'!K175 * IFERROR(INDIRECT('Input Sheet'!$AO175 &amp; "_ProductivityImpactPercent"),1)</f>
        <v>0</v>
      </c>
      <c r="L79" s="4" cm="1">
        <f t="array" aca="1" ref="L79" ca="1">'Input Sheet'!L175 * IFERROR(INDIRECT('Input Sheet'!$AO175 &amp; "_ProductivityImpactPercent"),1)</f>
        <v>0</v>
      </c>
      <c r="M79" s="4" cm="1">
        <f t="array" aca="1" ref="M79" ca="1">'Input Sheet'!M175 * IFERROR(INDIRECT('Input Sheet'!$AO175 &amp; "_ProductivityImpactPercent"),1)</f>
        <v>0</v>
      </c>
      <c r="N79" s="4" cm="1">
        <f t="array" aca="1" ref="N79" ca="1">'Input Sheet'!N175 * IFERROR(INDIRECT('Input Sheet'!$AO175 &amp; "_ProductivityImpactPercent"),1)</f>
        <v>0</v>
      </c>
      <c r="O79" s="4" cm="1">
        <f t="array" aca="1" ref="O79" ca="1">'Input Sheet'!O175 * IFERROR(INDIRECT('Input Sheet'!$AO175 &amp; "_ProductivityImpactPercent"),1)</f>
        <v>0</v>
      </c>
      <c r="P79" s="4" cm="1">
        <f t="array" aca="1" ref="P79" ca="1">'Input Sheet'!P175 * IFERROR(INDIRECT('Input Sheet'!$AO175 &amp; "_ProductivityImpactPercent"),1)</f>
        <v>0</v>
      </c>
      <c r="Q79" s="4" cm="1">
        <f t="array" aca="1" ref="Q79" ca="1">'Input Sheet'!Q175 * IFERROR(INDIRECT('Input Sheet'!$AO175 &amp; "_ProductivityImpactPercent"),1)</f>
        <v>0</v>
      </c>
      <c r="R79" s="4" cm="1">
        <f t="array" aca="1" ref="R79" ca="1">'Input Sheet'!R175 * IFERROR(INDIRECT('Input Sheet'!$AO175 &amp; "_ProductivityImpactPercent"),1)</f>
        <v>0</v>
      </c>
      <c r="S79" s="4" cm="1">
        <f t="array" aca="1" ref="S79" ca="1">'Input Sheet'!S175 * IFERROR(INDIRECT('Input Sheet'!$AO175 &amp; "_ProductivityImpactPercent"),1)</f>
        <v>0</v>
      </c>
      <c r="T79" s="4" cm="1">
        <f t="array" aca="1" ref="T79" ca="1">'Input Sheet'!T175 * IFERROR(INDIRECT('Input Sheet'!$AO175 &amp; "_ProductivityImpactPercent"),1)</f>
        <v>0</v>
      </c>
      <c r="U79" s="4" cm="1">
        <f t="array" aca="1" ref="U79" ca="1">'Input Sheet'!U175 * IFERROR(INDIRECT('Input Sheet'!$AO175 &amp; "_ProductivityImpactPercent"),1)</f>
        <v>0</v>
      </c>
      <c r="V79" s="4" cm="1">
        <f t="array" aca="1" ref="V79" ca="1">'Input Sheet'!V175 * IFERROR(INDIRECT('Input Sheet'!$AO175 &amp; "_ProductivityImpactPercent"),1)</f>
        <v>0</v>
      </c>
      <c r="W79" s="4" cm="1">
        <f t="array" aca="1" ref="W79" ca="1">'Input Sheet'!W175 * IFERROR(INDIRECT('Input Sheet'!$AO175 &amp; "_ProductivityImpactPercent"),1)</f>
        <v>0</v>
      </c>
      <c r="X79" s="4" cm="1">
        <f t="array" aca="1" ref="X79" ca="1">'Input Sheet'!X175 * IFERROR(INDIRECT('Input Sheet'!$AO175 &amp; "_ProductivityImpactPercent"),1)</f>
        <v>0</v>
      </c>
      <c r="Y79" s="4" cm="1">
        <f t="array" aca="1" ref="Y79" ca="1">'Input Sheet'!Y175 * IFERROR(INDIRECT('Input Sheet'!$AO175 &amp; "_ProductivityImpactPercent"),1)</f>
        <v>0</v>
      </c>
      <c r="Z79" s="4" cm="1">
        <f t="array" aca="1" ref="Z79" ca="1">'Input Sheet'!Z175 * IFERROR(INDIRECT('Input Sheet'!$AO175 &amp; "_ProductivityImpactPercent"),1)</f>
        <v>0</v>
      </c>
      <c r="AA79" s="4" cm="1">
        <f t="array" aca="1" ref="AA79" ca="1">'Input Sheet'!AA175 * IFERROR(INDIRECT('Input Sheet'!$AO175 &amp; "_ProductivityImpactPercent"),1)</f>
        <v>0</v>
      </c>
      <c r="AB79" s="4" cm="1">
        <f t="array" aca="1" ref="AB79" ca="1">'Input Sheet'!AB175 * IFERROR(INDIRECT('Input Sheet'!$AO175 &amp; "_ProductivityImpactPercent"),1)</f>
        <v>0</v>
      </c>
      <c r="AC79" s="4" cm="1">
        <f t="array" aca="1" ref="AC79" ca="1">'Input Sheet'!AC175 * IFERROR(INDIRECT('Input Sheet'!$AO175 &amp; "_ProductivityImpactPercent"),1)</f>
        <v>0</v>
      </c>
      <c r="AD79" s="4" cm="1">
        <f t="array" aca="1" ref="AD79" ca="1">'Input Sheet'!AD175 * IFERROR(INDIRECT('Input Sheet'!$AO175 &amp; "_ProductivityImpactPercent"),1)</f>
        <v>0</v>
      </c>
      <c r="AE79" s="4" cm="1">
        <f t="array" aca="1" ref="AE79" ca="1">'Input Sheet'!AE175 * IFERROR(INDIRECT('Input Sheet'!$AO175 &amp; "_ProductivityImpactPercent"),1)</f>
        <v>0</v>
      </c>
      <c r="AF79" s="4" cm="1">
        <f t="array" aca="1" ref="AF79" ca="1">'Input Sheet'!AF175 * IFERROR(INDIRECT('Input Sheet'!$AO175 &amp; "_ProductivityImpactPercent"),1)</f>
        <v>0</v>
      </c>
      <c r="AG79" s="4" cm="1">
        <f t="array" aca="1" ref="AG79" ca="1">'Input Sheet'!AG175 * IFERROR(INDIRECT('Input Sheet'!$AO175 &amp; "_ProductivityImpactPercent"),1)</f>
        <v>0</v>
      </c>
      <c r="AH79" s="4" cm="1">
        <f t="array" aca="1" ref="AH79" ca="1">'Input Sheet'!AH175 * IFERROR(INDIRECT('Input Sheet'!$AO175 &amp; "_ProductivityImpactPercent"),1)</f>
        <v>0</v>
      </c>
      <c r="AI79" s="4" cm="1">
        <f t="array" aca="1" ref="AI79" ca="1">'Input Sheet'!AI175 * IFERROR(INDIRECT('Input Sheet'!$AO175 &amp; "_ProductivityImpactPercent"),1)</f>
        <v>0</v>
      </c>
      <c r="AJ79" s="4" cm="1">
        <f t="array" aca="1" ref="AJ79" ca="1">'Input Sheet'!AJ175 * IFERROR(INDIRECT('Input Sheet'!$AO175 &amp; "_ProductivityImpactPercent"),1)</f>
        <v>0</v>
      </c>
      <c r="AK79" s="4" cm="1">
        <f t="array" aca="1" ref="AK79" ca="1">'Input Sheet'!AK175 * IFERROR(INDIRECT('Input Sheet'!$AO175 &amp; "_ProductivityImpactPercent"),1)</f>
        <v>0</v>
      </c>
      <c r="AL79" s="4" cm="1">
        <f t="array" aca="1" ref="AL79" ca="1">'Input Sheet'!AL175 * IFERROR(INDIRECT('Input Sheet'!$AO175 &amp; "_ProductivityImpactPercent"),1)</f>
        <v>0</v>
      </c>
      <c r="AM79" s="4" cm="1">
        <f t="array" aca="1" ref="AM79" ca="1">'Input Sheet'!AM175 * IFERROR(INDIRECT('Input Sheet'!$AO175 &amp; "_ProductivityImpactPercent"),1)</f>
        <v>0</v>
      </c>
    </row>
    <row r="80" spans="2:39" x14ac:dyDescent="0.45">
      <c r="B80" s="4" t="str">
        <f>IF(ISBLANK('Input Sheet'!$B176),"",'Input Sheet'!$B176)</f>
        <v/>
      </c>
      <c r="C80" s="3" t="str">
        <f>IF(ISBLANK('Input Sheet'!$C176),"",'Input Sheet'!$C176)</f>
        <v/>
      </c>
      <c r="D80" s="4" cm="1">
        <f t="array" aca="1" ref="D80" ca="1">'Input Sheet'!D176 * IFERROR(INDIRECT('Input Sheet'!$AO176 &amp; "_ProductivityImpactPercent"),1)</f>
        <v>0</v>
      </c>
      <c r="E80" s="4" cm="1">
        <f t="array" aca="1" ref="E80" ca="1">'Input Sheet'!E176 * IFERROR(INDIRECT('Input Sheet'!$AO176 &amp; "_ProductivityImpactPercent"),1)</f>
        <v>0</v>
      </c>
      <c r="F80" s="4" cm="1">
        <f t="array" aca="1" ref="F80" ca="1">'Input Sheet'!F176 * IFERROR(INDIRECT('Input Sheet'!$AO176 &amp; "_ProductivityImpactPercent"),1)</f>
        <v>0</v>
      </c>
      <c r="G80" s="4" cm="1">
        <f t="array" aca="1" ref="G80" ca="1">'Input Sheet'!G176 * IFERROR(INDIRECT('Input Sheet'!$AO176 &amp; "_ProductivityImpactPercent"),1)</f>
        <v>0</v>
      </c>
      <c r="H80" s="4" cm="1">
        <f t="array" aca="1" ref="H80" ca="1">'Input Sheet'!H176 * IFERROR(INDIRECT('Input Sheet'!$AO176 &amp; "_ProductivityImpactPercent"),1)</f>
        <v>0</v>
      </c>
      <c r="I80" s="4" cm="1">
        <f t="array" aca="1" ref="I80" ca="1">'Input Sheet'!I176 * IFERROR(INDIRECT('Input Sheet'!$AO176 &amp; "_ProductivityImpactPercent"),1)</f>
        <v>0</v>
      </c>
      <c r="J80" s="4" cm="1">
        <f t="array" aca="1" ref="J80" ca="1">'Input Sheet'!J176 * IFERROR(INDIRECT('Input Sheet'!$AO176 &amp; "_ProductivityImpactPercent"),1)</f>
        <v>0</v>
      </c>
      <c r="K80" s="4" cm="1">
        <f t="array" aca="1" ref="K80" ca="1">'Input Sheet'!K176 * IFERROR(INDIRECT('Input Sheet'!$AO176 &amp; "_ProductivityImpactPercent"),1)</f>
        <v>0</v>
      </c>
      <c r="L80" s="4" cm="1">
        <f t="array" aca="1" ref="L80" ca="1">'Input Sheet'!L176 * IFERROR(INDIRECT('Input Sheet'!$AO176 &amp; "_ProductivityImpactPercent"),1)</f>
        <v>0</v>
      </c>
      <c r="M80" s="4" cm="1">
        <f t="array" aca="1" ref="M80" ca="1">'Input Sheet'!M176 * IFERROR(INDIRECT('Input Sheet'!$AO176 &amp; "_ProductivityImpactPercent"),1)</f>
        <v>0</v>
      </c>
      <c r="N80" s="4" cm="1">
        <f t="array" aca="1" ref="N80" ca="1">'Input Sheet'!N176 * IFERROR(INDIRECT('Input Sheet'!$AO176 &amp; "_ProductivityImpactPercent"),1)</f>
        <v>0</v>
      </c>
      <c r="O80" s="4" cm="1">
        <f t="array" aca="1" ref="O80" ca="1">'Input Sheet'!O176 * IFERROR(INDIRECT('Input Sheet'!$AO176 &amp; "_ProductivityImpactPercent"),1)</f>
        <v>0</v>
      </c>
      <c r="P80" s="4" cm="1">
        <f t="array" aca="1" ref="P80" ca="1">'Input Sheet'!P176 * IFERROR(INDIRECT('Input Sheet'!$AO176 &amp; "_ProductivityImpactPercent"),1)</f>
        <v>0</v>
      </c>
      <c r="Q80" s="4" cm="1">
        <f t="array" aca="1" ref="Q80" ca="1">'Input Sheet'!Q176 * IFERROR(INDIRECT('Input Sheet'!$AO176 &amp; "_ProductivityImpactPercent"),1)</f>
        <v>0</v>
      </c>
      <c r="R80" s="4" cm="1">
        <f t="array" aca="1" ref="R80" ca="1">'Input Sheet'!R176 * IFERROR(INDIRECT('Input Sheet'!$AO176 &amp; "_ProductivityImpactPercent"),1)</f>
        <v>0</v>
      </c>
      <c r="S80" s="4" cm="1">
        <f t="array" aca="1" ref="S80" ca="1">'Input Sheet'!S176 * IFERROR(INDIRECT('Input Sheet'!$AO176 &amp; "_ProductivityImpactPercent"),1)</f>
        <v>0</v>
      </c>
      <c r="T80" s="4" cm="1">
        <f t="array" aca="1" ref="T80" ca="1">'Input Sheet'!T176 * IFERROR(INDIRECT('Input Sheet'!$AO176 &amp; "_ProductivityImpactPercent"),1)</f>
        <v>0</v>
      </c>
      <c r="U80" s="4" cm="1">
        <f t="array" aca="1" ref="U80" ca="1">'Input Sheet'!U176 * IFERROR(INDIRECT('Input Sheet'!$AO176 &amp; "_ProductivityImpactPercent"),1)</f>
        <v>0</v>
      </c>
      <c r="V80" s="4" cm="1">
        <f t="array" aca="1" ref="V80" ca="1">'Input Sheet'!V176 * IFERROR(INDIRECT('Input Sheet'!$AO176 &amp; "_ProductivityImpactPercent"),1)</f>
        <v>0</v>
      </c>
      <c r="W80" s="4" cm="1">
        <f t="array" aca="1" ref="W80" ca="1">'Input Sheet'!W176 * IFERROR(INDIRECT('Input Sheet'!$AO176 &amp; "_ProductivityImpactPercent"),1)</f>
        <v>0</v>
      </c>
      <c r="X80" s="4" cm="1">
        <f t="array" aca="1" ref="X80" ca="1">'Input Sheet'!X176 * IFERROR(INDIRECT('Input Sheet'!$AO176 &amp; "_ProductivityImpactPercent"),1)</f>
        <v>0</v>
      </c>
      <c r="Y80" s="4" cm="1">
        <f t="array" aca="1" ref="Y80" ca="1">'Input Sheet'!Y176 * IFERROR(INDIRECT('Input Sheet'!$AO176 &amp; "_ProductivityImpactPercent"),1)</f>
        <v>0</v>
      </c>
      <c r="Z80" s="4" cm="1">
        <f t="array" aca="1" ref="Z80" ca="1">'Input Sheet'!Z176 * IFERROR(INDIRECT('Input Sheet'!$AO176 &amp; "_ProductivityImpactPercent"),1)</f>
        <v>0</v>
      </c>
      <c r="AA80" s="4" cm="1">
        <f t="array" aca="1" ref="AA80" ca="1">'Input Sheet'!AA176 * IFERROR(INDIRECT('Input Sheet'!$AO176 &amp; "_ProductivityImpactPercent"),1)</f>
        <v>0</v>
      </c>
      <c r="AB80" s="4" cm="1">
        <f t="array" aca="1" ref="AB80" ca="1">'Input Sheet'!AB176 * IFERROR(INDIRECT('Input Sheet'!$AO176 &amp; "_ProductivityImpactPercent"),1)</f>
        <v>0</v>
      </c>
      <c r="AC80" s="4" cm="1">
        <f t="array" aca="1" ref="AC80" ca="1">'Input Sheet'!AC176 * IFERROR(INDIRECT('Input Sheet'!$AO176 &amp; "_ProductivityImpactPercent"),1)</f>
        <v>0</v>
      </c>
      <c r="AD80" s="4" cm="1">
        <f t="array" aca="1" ref="AD80" ca="1">'Input Sheet'!AD176 * IFERROR(INDIRECT('Input Sheet'!$AO176 &amp; "_ProductivityImpactPercent"),1)</f>
        <v>0</v>
      </c>
      <c r="AE80" s="4" cm="1">
        <f t="array" aca="1" ref="AE80" ca="1">'Input Sheet'!AE176 * IFERROR(INDIRECT('Input Sheet'!$AO176 &amp; "_ProductivityImpactPercent"),1)</f>
        <v>0</v>
      </c>
      <c r="AF80" s="4" cm="1">
        <f t="array" aca="1" ref="AF80" ca="1">'Input Sheet'!AF176 * IFERROR(INDIRECT('Input Sheet'!$AO176 &amp; "_ProductivityImpactPercent"),1)</f>
        <v>0</v>
      </c>
      <c r="AG80" s="4" cm="1">
        <f t="array" aca="1" ref="AG80" ca="1">'Input Sheet'!AG176 * IFERROR(INDIRECT('Input Sheet'!$AO176 &amp; "_ProductivityImpactPercent"),1)</f>
        <v>0</v>
      </c>
      <c r="AH80" s="4" cm="1">
        <f t="array" aca="1" ref="AH80" ca="1">'Input Sheet'!AH176 * IFERROR(INDIRECT('Input Sheet'!$AO176 &amp; "_ProductivityImpactPercent"),1)</f>
        <v>0</v>
      </c>
      <c r="AI80" s="4" cm="1">
        <f t="array" aca="1" ref="AI80" ca="1">'Input Sheet'!AI176 * IFERROR(INDIRECT('Input Sheet'!$AO176 &amp; "_ProductivityImpactPercent"),1)</f>
        <v>0</v>
      </c>
      <c r="AJ80" s="4" cm="1">
        <f t="array" aca="1" ref="AJ80" ca="1">'Input Sheet'!AJ176 * IFERROR(INDIRECT('Input Sheet'!$AO176 &amp; "_ProductivityImpactPercent"),1)</f>
        <v>0</v>
      </c>
      <c r="AK80" s="4" cm="1">
        <f t="array" aca="1" ref="AK80" ca="1">'Input Sheet'!AK176 * IFERROR(INDIRECT('Input Sheet'!$AO176 &amp; "_ProductivityImpactPercent"),1)</f>
        <v>0</v>
      </c>
      <c r="AL80" s="4" cm="1">
        <f t="array" aca="1" ref="AL80" ca="1">'Input Sheet'!AL176 * IFERROR(INDIRECT('Input Sheet'!$AO176 &amp; "_ProductivityImpactPercent"),1)</f>
        <v>0</v>
      </c>
      <c r="AM80" s="4" cm="1">
        <f t="array" aca="1" ref="AM80" ca="1">'Input Sheet'!AM176 * IFERROR(INDIRECT('Input Sheet'!$AO176 &amp; "_ProductivityImpactPercent"),1)</f>
        <v>0</v>
      </c>
    </row>
    <row r="81" spans="2:39" x14ac:dyDescent="0.45">
      <c r="B81" s="4" t="str">
        <f>IF(ISBLANK('Input Sheet'!$B177),"",'Input Sheet'!$B177)</f>
        <v/>
      </c>
      <c r="C81" s="3" t="str">
        <f>IF(ISBLANK('Input Sheet'!$C177),"",'Input Sheet'!$C177)</f>
        <v/>
      </c>
      <c r="D81" s="4" cm="1">
        <f t="array" aca="1" ref="D81" ca="1">'Input Sheet'!D177 * IFERROR(INDIRECT('Input Sheet'!$AO177 &amp; "_ProductivityImpactPercent"),1)</f>
        <v>0</v>
      </c>
      <c r="E81" s="4" cm="1">
        <f t="array" aca="1" ref="E81" ca="1">'Input Sheet'!E177 * IFERROR(INDIRECT('Input Sheet'!$AO177 &amp; "_ProductivityImpactPercent"),1)</f>
        <v>0</v>
      </c>
      <c r="F81" s="4" cm="1">
        <f t="array" aca="1" ref="F81" ca="1">'Input Sheet'!F177 * IFERROR(INDIRECT('Input Sheet'!$AO177 &amp; "_ProductivityImpactPercent"),1)</f>
        <v>0</v>
      </c>
      <c r="G81" s="4" cm="1">
        <f t="array" aca="1" ref="G81" ca="1">'Input Sheet'!G177 * IFERROR(INDIRECT('Input Sheet'!$AO177 &amp; "_ProductivityImpactPercent"),1)</f>
        <v>0</v>
      </c>
      <c r="H81" s="4" cm="1">
        <f t="array" aca="1" ref="H81" ca="1">'Input Sheet'!H177 * IFERROR(INDIRECT('Input Sheet'!$AO177 &amp; "_ProductivityImpactPercent"),1)</f>
        <v>0</v>
      </c>
      <c r="I81" s="4" cm="1">
        <f t="array" aca="1" ref="I81" ca="1">'Input Sheet'!I177 * IFERROR(INDIRECT('Input Sheet'!$AO177 &amp; "_ProductivityImpactPercent"),1)</f>
        <v>0</v>
      </c>
      <c r="J81" s="4" cm="1">
        <f t="array" aca="1" ref="J81" ca="1">'Input Sheet'!J177 * IFERROR(INDIRECT('Input Sheet'!$AO177 &amp; "_ProductivityImpactPercent"),1)</f>
        <v>0</v>
      </c>
      <c r="K81" s="4" cm="1">
        <f t="array" aca="1" ref="K81" ca="1">'Input Sheet'!K177 * IFERROR(INDIRECT('Input Sheet'!$AO177 &amp; "_ProductivityImpactPercent"),1)</f>
        <v>0</v>
      </c>
      <c r="L81" s="4" cm="1">
        <f t="array" aca="1" ref="L81" ca="1">'Input Sheet'!L177 * IFERROR(INDIRECT('Input Sheet'!$AO177 &amp; "_ProductivityImpactPercent"),1)</f>
        <v>0</v>
      </c>
      <c r="M81" s="4" cm="1">
        <f t="array" aca="1" ref="M81" ca="1">'Input Sheet'!M177 * IFERROR(INDIRECT('Input Sheet'!$AO177 &amp; "_ProductivityImpactPercent"),1)</f>
        <v>0</v>
      </c>
      <c r="N81" s="4" cm="1">
        <f t="array" aca="1" ref="N81" ca="1">'Input Sheet'!N177 * IFERROR(INDIRECT('Input Sheet'!$AO177 &amp; "_ProductivityImpactPercent"),1)</f>
        <v>0</v>
      </c>
      <c r="O81" s="4" cm="1">
        <f t="array" aca="1" ref="O81" ca="1">'Input Sheet'!O177 * IFERROR(INDIRECT('Input Sheet'!$AO177 &amp; "_ProductivityImpactPercent"),1)</f>
        <v>0</v>
      </c>
      <c r="P81" s="4" cm="1">
        <f t="array" aca="1" ref="P81" ca="1">'Input Sheet'!P177 * IFERROR(INDIRECT('Input Sheet'!$AO177 &amp; "_ProductivityImpactPercent"),1)</f>
        <v>0</v>
      </c>
      <c r="Q81" s="4" cm="1">
        <f t="array" aca="1" ref="Q81" ca="1">'Input Sheet'!Q177 * IFERROR(INDIRECT('Input Sheet'!$AO177 &amp; "_ProductivityImpactPercent"),1)</f>
        <v>0</v>
      </c>
      <c r="R81" s="4" cm="1">
        <f t="array" aca="1" ref="R81" ca="1">'Input Sheet'!R177 * IFERROR(INDIRECT('Input Sheet'!$AO177 &amp; "_ProductivityImpactPercent"),1)</f>
        <v>0</v>
      </c>
      <c r="S81" s="4" cm="1">
        <f t="array" aca="1" ref="S81" ca="1">'Input Sheet'!S177 * IFERROR(INDIRECT('Input Sheet'!$AO177 &amp; "_ProductivityImpactPercent"),1)</f>
        <v>0</v>
      </c>
      <c r="T81" s="4" cm="1">
        <f t="array" aca="1" ref="T81" ca="1">'Input Sheet'!T177 * IFERROR(INDIRECT('Input Sheet'!$AO177 &amp; "_ProductivityImpactPercent"),1)</f>
        <v>0</v>
      </c>
      <c r="U81" s="4" cm="1">
        <f t="array" aca="1" ref="U81" ca="1">'Input Sheet'!U177 * IFERROR(INDIRECT('Input Sheet'!$AO177 &amp; "_ProductivityImpactPercent"),1)</f>
        <v>0</v>
      </c>
      <c r="V81" s="4" cm="1">
        <f t="array" aca="1" ref="V81" ca="1">'Input Sheet'!V177 * IFERROR(INDIRECT('Input Sheet'!$AO177 &amp; "_ProductivityImpactPercent"),1)</f>
        <v>0</v>
      </c>
      <c r="W81" s="4" cm="1">
        <f t="array" aca="1" ref="W81" ca="1">'Input Sheet'!W177 * IFERROR(INDIRECT('Input Sheet'!$AO177 &amp; "_ProductivityImpactPercent"),1)</f>
        <v>0</v>
      </c>
      <c r="X81" s="4" cm="1">
        <f t="array" aca="1" ref="X81" ca="1">'Input Sheet'!X177 * IFERROR(INDIRECT('Input Sheet'!$AO177 &amp; "_ProductivityImpactPercent"),1)</f>
        <v>0</v>
      </c>
      <c r="Y81" s="4" cm="1">
        <f t="array" aca="1" ref="Y81" ca="1">'Input Sheet'!Y177 * IFERROR(INDIRECT('Input Sheet'!$AO177 &amp; "_ProductivityImpactPercent"),1)</f>
        <v>0</v>
      </c>
      <c r="Z81" s="4" cm="1">
        <f t="array" aca="1" ref="Z81" ca="1">'Input Sheet'!Z177 * IFERROR(INDIRECT('Input Sheet'!$AO177 &amp; "_ProductivityImpactPercent"),1)</f>
        <v>0</v>
      </c>
      <c r="AA81" s="4" cm="1">
        <f t="array" aca="1" ref="AA81" ca="1">'Input Sheet'!AA177 * IFERROR(INDIRECT('Input Sheet'!$AO177 &amp; "_ProductivityImpactPercent"),1)</f>
        <v>0</v>
      </c>
      <c r="AB81" s="4" cm="1">
        <f t="array" aca="1" ref="AB81" ca="1">'Input Sheet'!AB177 * IFERROR(INDIRECT('Input Sheet'!$AO177 &amp; "_ProductivityImpactPercent"),1)</f>
        <v>0</v>
      </c>
      <c r="AC81" s="4" cm="1">
        <f t="array" aca="1" ref="AC81" ca="1">'Input Sheet'!AC177 * IFERROR(INDIRECT('Input Sheet'!$AO177 &amp; "_ProductivityImpactPercent"),1)</f>
        <v>0</v>
      </c>
      <c r="AD81" s="4" cm="1">
        <f t="array" aca="1" ref="AD81" ca="1">'Input Sheet'!AD177 * IFERROR(INDIRECT('Input Sheet'!$AO177 &amp; "_ProductivityImpactPercent"),1)</f>
        <v>0</v>
      </c>
      <c r="AE81" s="4" cm="1">
        <f t="array" aca="1" ref="AE81" ca="1">'Input Sheet'!AE177 * IFERROR(INDIRECT('Input Sheet'!$AO177 &amp; "_ProductivityImpactPercent"),1)</f>
        <v>0</v>
      </c>
      <c r="AF81" s="4" cm="1">
        <f t="array" aca="1" ref="AF81" ca="1">'Input Sheet'!AF177 * IFERROR(INDIRECT('Input Sheet'!$AO177 &amp; "_ProductivityImpactPercent"),1)</f>
        <v>0</v>
      </c>
      <c r="AG81" s="4" cm="1">
        <f t="array" aca="1" ref="AG81" ca="1">'Input Sheet'!AG177 * IFERROR(INDIRECT('Input Sheet'!$AO177 &amp; "_ProductivityImpactPercent"),1)</f>
        <v>0</v>
      </c>
      <c r="AH81" s="4" cm="1">
        <f t="array" aca="1" ref="AH81" ca="1">'Input Sheet'!AH177 * IFERROR(INDIRECT('Input Sheet'!$AO177 &amp; "_ProductivityImpactPercent"),1)</f>
        <v>0</v>
      </c>
      <c r="AI81" s="4" cm="1">
        <f t="array" aca="1" ref="AI81" ca="1">'Input Sheet'!AI177 * IFERROR(INDIRECT('Input Sheet'!$AO177 &amp; "_ProductivityImpactPercent"),1)</f>
        <v>0</v>
      </c>
      <c r="AJ81" s="4" cm="1">
        <f t="array" aca="1" ref="AJ81" ca="1">'Input Sheet'!AJ177 * IFERROR(INDIRECT('Input Sheet'!$AO177 &amp; "_ProductivityImpactPercent"),1)</f>
        <v>0</v>
      </c>
      <c r="AK81" s="4" cm="1">
        <f t="array" aca="1" ref="AK81" ca="1">'Input Sheet'!AK177 * IFERROR(INDIRECT('Input Sheet'!$AO177 &amp; "_ProductivityImpactPercent"),1)</f>
        <v>0</v>
      </c>
      <c r="AL81" s="4" cm="1">
        <f t="array" aca="1" ref="AL81" ca="1">'Input Sheet'!AL177 * IFERROR(INDIRECT('Input Sheet'!$AO177 &amp; "_ProductivityImpactPercent"),1)</f>
        <v>0</v>
      </c>
      <c r="AM81" s="4" cm="1">
        <f t="array" aca="1" ref="AM81" ca="1">'Input Sheet'!AM177 * IFERROR(INDIRECT('Input Sheet'!$AO177 &amp; "_ProductivityImpactPercent"),1)</f>
        <v>0</v>
      </c>
    </row>
    <row r="82" spans="2:39" x14ac:dyDescent="0.45">
      <c r="B82" s="4" t="str">
        <f>IF(ISBLANK('Input Sheet'!$B178),"",'Input Sheet'!$B178)</f>
        <v/>
      </c>
      <c r="C82" s="3" t="str">
        <f>IF(ISBLANK('Input Sheet'!$C178),"",'Input Sheet'!$C178)</f>
        <v/>
      </c>
      <c r="D82" s="4" cm="1">
        <f t="array" aca="1" ref="D82" ca="1">'Input Sheet'!D178 * IFERROR(INDIRECT('Input Sheet'!$AO178 &amp; "_ProductivityImpactPercent"),1)</f>
        <v>0</v>
      </c>
      <c r="E82" s="4" cm="1">
        <f t="array" aca="1" ref="E82" ca="1">'Input Sheet'!E178 * IFERROR(INDIRECT('Input Sheet'!$AO178 &amp; "_ProductivityImpactPercent"),1)</f>
        <v>0</v>
      </c>
      <c r="F82" s="4" cm="1">
        <f t="array" aca="1" ref="F82" ca="1">'Input Sheet'!F178 * IFERROR(INDIRECT('Input Sheet'!$AO178 &amp; "_ProductivityImpactPercent"),1)</f>
        <v>0</v>
      </c>
      <c r="G82" s="4" cm="1">
        <f t="array" aca="1" ref="G82" ca="1">'Input Sheet'!G178 * IFERROR(INDIRECT('Input Sheet'!$AO178 &amp; "_ProductivityImpactPercent"),1)</f>
        <v>0</v>
      </c>
      <c r="H82" s="4" cm="1">
        <f t="array" aca="1" ref="H82" ca="1">'Input Sheet'!H178 * IFERROR(INDIRECT('Input Sheet'!$AO178 &amp; "_ProductivityImpactPercent"),1)</f>
        <v>0</v>
      </c>
      <c r="I82" s="4" cm="1">
        <f t="array" aca="1" ref="I82" ca="1">'Input Sheet'!I178 * IFERROR(INDIRECT('Input Sheet'!$AO178 &amp; "_ProductivityImpactPercent"),1)</f>
        <v>0</v>
      </c>
      <c r="J82" s="4" cm="1">
        <f t="array" aca="1" ref="J82" ca="1">'Input Sheet'!J178 * IFERROR(INDIRECT('Input Sheet'!$AO178 &amp; "_ProductivityImpactPercent"),1)</f>
        <v>0</v>
      </c>
      <c r="K82" s="4" cm="1">
        <f t="array" aca="1" ref="K82" ca="1">'Input Sheet'!K178 * IFERROR(INDIRECT('Input Sheet'!$AO178 &amp; "_ProductivityImpactPercent"),1)</f>
        <v>0</v>
      </c>
      <c r="L82" s="4" cm="1">
        <f t="array" aca="1" ref="L82" ca="1">'Input Sheet'!L178 * IFERROR(INDIRECT('Input Sheet'!$AO178 &amp; "_ProductivityImpactPercent"),1)</f>
        <v>0</v>
      </c>
      <c r="M82" s="4" cm="1">
        <f t="array" aca="1" ref="M82" ca="1">'Input Sheet'!M178 * IFERROR(INDIRECT('Input Sheet'!$AO178 &amp; "_ProductivityImpactPercent"),1)</f>
        <v>0</v>
      </c>
      <c r="N82" s="4" cm="1">
        <f t="array" aca="1" ref="N82" ca="1">'Input Sheet'!N178 * IFERROR(INDIRECT('Input Sheet'!$AO178 &amp; "_ProductivityImpactPercent"),1)</f>
        <v>0</v>
      </c>
      <c r="O82" s="4" cm="1">
        <f t="array" aca="1" ref="O82" ca="1">'Input Sheet'!O178 * IFERROR(INDIRECT('Input Sheet'!$AO178 &amp; "_ProductivityImpactPercent"),1)</f>
        <v>0</v>
      </c>
      <c r="P82" s="4" cm="1">
        <f t="array" aca="1" ref="P82" ca="1">'Input Sheet'!P178 * IFERROR(INDIRECT('Input Sheet'!$AO178 &amp; "_ProductivityImpactPercent"),1)</f>
        <v>0</v>
      </c>
      <c r="Q82" s="4" cm="1">
        <f t="array" aca="1" ref="Q82" ca="1">'Input Sheet'!Q178 * IFERROR(INDIRECT('Input Sheet'!$AO178 &amp; "_ProductivityImpactPercent"),1)</f>
        <v>0</v>
      </c>
      <c r="R82" s="4" cm="1">
        <f t="array" aca="1" ref="R82" ca="1">'Input Sheet'!R178 * IFERROR(INDIRECT('Input Sheet'!$AO178 &amp; "_ProductivityImpactPercent"),1)</f>
        <v>0</v>
      </c>
      <c r="S82" s="4" cm="1">
        <f t="array" aca="1" ref="S82" ca="1">'Input Sheet'!S178 * IFERROR(INDIRECT('Input Sheet'!$AO178 &amp; "_ProductivityImpactPercent"),1)</f>
        <v>0</v>
      </c>
      <c r="T82" s="4" cm="1">
        <f t="array" aca="1" ref="T82" ca="1">'Input Sheet'!T178 * IFERROR(INDIRECT('Input Sheet'!$AO178 &amp; "_ProductivityImpactPercent"),1)</f>
        <v>0</v>
      </c>
      <c r="U82" s="4" cm="1">
        <f t="array" aca="1" ref="U82" ca="1">'Input Sheet'!U178 * IFERROR(INDIRECT('Input Sheet'!$AO178 &amp; "_ProductivityImpactPercent"),1)</f>
        <v>0</v>
      </c>
      <c r="V82" s="4" cm="1">
        <f t="array" aca="1" ref="V82" ca="1">'Input Sheet'!V178 * IFERROR(INDIRECT('Input Sheet'!$AO178 &amp; "_ProductivityImpactPercent"),1)</f>
        <v>0</v>
      </c>
      <c r="W82" s="4" cm="1">
        <f t="array" aca="1" ref="W82" ca="1">'Input Sheet'!W178 * IFERROR(INDIRECT('Input Sheet'!$AO178 &amp; "_ProductivityImpactPercent"),1)</f>
        <v>0</v>
      </c>
      <c r="X82" s="4" cm="1">
        <f t="array" aca="1" ref="X82" ca="1">'Input Sheet'!X178 * IFERROR(INDIRECT('Input Sheet'!$AO178 &amp; "_ProductivityImpactPercent"),1)</f>
        <v>0</v>
      </c>
      <c r="Y82" s="4" cm="1">
        <f t="array" aca="1" ref="Y82" ca="1">'Input Sheet'!Y178 * IFERROR(INDIRECT('Input Sheet'!$AO178 &amp; "_ProductivityImpactPercent"),1)</f>
        <v>0</v>
      </c>
      <c r="Z82" s="4" cm="1">
        <f t="array" aca="1" ref="Z82" ca="1">'Input Sheet'!Z178 * IFERROR(INDIRECT('Input Sheet'!$AO178 &amp; "_ProductivityImpactPercent"),1)</f>
        <v>0</v>
      </c>
      <c r="AA82" s="4" cm="1">
        <f t="array" aca="1" ref="AA82" ca="1">'Input Sheet'!AA178 * IFERROR(INDIRECT('Input Sheet'!$AO178 &amp; "_ProductivityImpactPercent"),1)</f>
        <v>0</v>
      </c>
      <c r="AB82" s="4" cm="1">
        <f t="array" aca="1" ref="AB82" ca="1">'Input Sheet'!AB178 * IFERROR(INDIRECT('Input Sheet'!$AO178 &amp; "_ProductivityImpactPercent"),1)</f>
        <v>0</v>
      </c>
      <c r="AC82" s="4" cm="1">
        <f t="array" aca="1" ref="AC82" ca="1">'Input Sheet'!AC178 * IFERROR(INDIRECT('Input Sheet'!$AO178 &amp; "_ProductivityImpactPercent"),1)</f>
        <v>0</v>
      </c>
      <c r="AD82" s="4" cm="1">
        <f t="array" aca="1" ref="AD82" ca="1">'Input Sheet'!AD178 * IFERROR(INDIRECT('Input Sheet'!$AO178 &amp; "_ProductivityImpactPercent"),1)</f>
        <v>0</v>
      </c>
      <c r="AE82" s="4" cm="1">
        <f t="array" aca="1" ref="AE82" ca="1">'Input Sheet'!AE178 * IFERROR(INDIRECT('Input Sheet'!$AO178 &amp; "_ProductivityImpactPercent"),1)</f>
        <v>0</v>
      </c>
      <c r="AF82" s="4" cm="1">
        <f t="array" aca="1" ref="AF82" ca="1">'Input Sheet'!AF178 * IFERROR(INDIRECT('Input Sheet'!$AO178 &amp; "_ProductivityImpactPercent"),1)</f>
        <v>0</v>
      </c>
      <c r="AG82" s="4" cm="1">
        <f t="array" aca="1" ref="AG82" ca="1">'Input Sheet'!AG178 * IFERROR(INDIRECT('Input Sheet'!$AO178 &amp; "_ProductivityImpactPercent"),1)</f>
        <v>0</v>
      </c>
      <c r="AH82" s="4" cm="1">
        <f t="array" aca="1" ref="AH82" ca="1">'Input Sheet'!AH178 * IFERROR(INDIRECT('Input Sheet'!$AO178 &amp; "_ProductivityImpactPercent"),1)</f>
        <v>0</v>
      </c>
      <c r="AI82" s="4" cm="1">
        <f t="array" aca="1" ref="AI82" ca="1">'Input Sheet'!AI178 * IFERROR(INDIRECT('Input Sheet'!$AO178 &amp; "_ProductivityImpactPercent"),1)</f>
        <v>0</v>
      </c>
      <c r="AJ82" s="4" cm="1">
        <f t="array" aca="1" ref="AJ82" ca="1">'Input Sheet'!AJ178 * IFERROR(INDIRECT('Input Sheet'!$AO178 &amp; "_ProductivityImpactPercent"),1)</f>
        <v>0</v>
      </c>
      <c r="AK82" s="4" cm="1">
        <f t="array" aca="1" ref="AK82" ca="1">'Input Sheet'!AK178 * IFERROR(INDIRECT('Input Sheet'!$AO178 &amp; "_ProductivityImpactPercent"),1)</f>
        <v>0</v>
      </c>
      <c r="AL82" s="4" cm="1">
        <f t="array" aca="1" ref="AL82" ca="1">'Input Sheet'!AL178 * IFERROR(INDIRECT('Input Sheet'!$AO178 &amp; "_ProductivityImpactPercent"),1)</f>
        <v>0</v>
      </c>
      <c r="AM82" s="4" cm="1">
        <f t="array" aca="1" ref="AM82" ca="1">'Input Sheet'!AM178 * IFERROR(INDIRECT('Input Sheet'!$AO178 &amp; "_ProductivityImpactPercent"),1)</f>
        <v>0</v>
      </c>
    </row>
    <row r="83" spans="2:39" x14ac:dyDescent="0.45">
      <c r="B83" s="4" t="str">
        <f>IF(ISBLANK('Input Sheet'!$B179),"",'Input Sheet'!$B179)</f>
        <v/>
      </c>
      <c r="C83" s="3" t="str">
        <f>IF(ISBLANK('Input Sheet'!$C179),"",'Input Sheet'!$C179)</f>
        <v/>
      </c>
      <c r="D83" s="4" cm="1">
        <f t="array" aca="1" ref="D83" ca="1">'Input Sheet'!D179 * IFERROR(INDIRECT('Input Sheet'!$AO179 &amp; "_ProductivityImpactPercent"),1)</f>
        <v>0</v>
      </c>
      <c r="E83" s="4" cm="1">
        <f t="array" aca="1" ref="E83" ca="1">'Input Sheet'!E179 * IFERROR(INDIRECT('Input Sheet'!$AO179 &amp; "_ProductivityImpactPercent"),1)</f>
        <v>0</v>
      </c>
      <c r="F83" s="4" cm="1">
        <f t="array" aca="1" ref="F83" ca="1">'Input Sheet'!F179 * IFERROR(INDIRECT('Input Sheet'!$AO179 &amp; "_ProductivityImpactPercent"),1)</f>
        <v>0</v>
      </c>
      <c r="G83" s="4" cm="1">
        <f t="array" aca="1" ref="G83" ca="1">'Input Sheet'!G179 * IFERROR(INDIRECT('Input Sheet'!$AO179 &amp; "_ProductivityImpactPercent"),1)</f>
        <v>0</v>
      </c>
      <c r="H83" s="4" cm="1">
        <f t="array" aca="1" ref="H83" ca="1">'Input Sheet'!H179 * IFERROR(INDIRECT('Input Sheet'!$AO179 &amp; "_ProductivityImpactPercent"),1)</f>
        <v>0</v>
      </c>
      <c r="I83" s="4" cm="1">
        <f t="array" aca="1" ref="I83" ca="1">'Input Sheet'!I179 * IFERROR(INDIRECT('Input Sheet'!$AO179 &amp; "_ProductivityImpactPercent"),1)</f>
        <v>0</v>
      </c>
      <c r="J83" s="4" cm="1">
        <f t="array" aca="1" ref="J83" ca="1">'Input Sheet'!J179 * IFERROR(INDIRECT('Input Sheet'!$AO179 &amp; "_ProductivityImpactPercent"),1)</f>
        <v>0</v>
      </c>
      <c r="K83" s="4" cm="1">
        <f t="array" aca="1" ref="K83" ca="1">'Input Sheet'!K179 * IFERROR(INDIRECT('Input Sheet'!$AO179 &amp; "_ProductivityImpactPercent"),1)</f>
        <v>0</v>
      </c>
      <c r="L83" s="4" cm="1">
        <f t="array" aca="1" ref="L83" ca="1">'Input Sheet'!L179 * IFERROR(INDIRECT('Input Sheet'!$AO179 &amp; "_ProductivityImpactPercent"),1)</f>
        <v>0</v>
      </c>
      <c r="M83" s="4" cm="1">
        <f t="array" aca="1" ref="M83" ca="1">'Input Sheet'!M179 * IFERROR(INDIRECT('Input Sheet'!$AO179 &amp; "_ProductivityImpactPercent"),1)</f>
        <v>0</v>
      </c>
      <c r="N83" s="4" cm="1">
        <f t="array" aca="1" ref="N83" ca="1">'Input Sheet'!N179 * IFERROR(INDIRECT('Input Sheet'!$AO179 &amp; "_ProductivityImpactPercent"),1)</f>
        <v>0</v>
      </c>
      <c r="O83" s="4" cm="1">
        <f t="array" aca="1" ref="O83" ca="1">'Input Sheet'!O179 * IFERROR(INDIRECT('Input Sheet'!$AO179 &amp; "_ProductivityImpactPercent"),1)</f>
        <v>0</v>
      </c>
      <c r="P83" s="4" cm="1">
        <f t="array" aca="1" ref="P83" ca="1">'Input Sheet'!P179 * IFERROR(INDIRECT('Input Sheet'!$AO179 &amp; "_ProductivityImpactPercent"),1)</f>
        <v>0</v>
      </c>
      <c r="Q83" s="4" cm="1">
        <f t="array" aca="1" ref="Q83" ca="1">'Input Sheet'!Q179 * IFERROR(INDIRECT('Input Sheet'!$AO179 &amp; "_ProductivityImpactPercent"),1)</f>
        <v>0</v>
      </c>
      <c r="R83" s="4" cm="1">
        <f t="array" aca="1" ref="R83" ca="1">'Input Sheet'!R179 * IFERROR(INDIRECT('Input Sheet'!$AO179 &amp; "_ProductivityImpactPercent"),1)</f>
        <v>0</v>
      </c>
      <c r="S83" s="4" cm="1">
        <f t="array" aca="1" ref="S83" ca="1">'Input Sheet'!S179 * IFERROR(INDIRECT('Input Sheet'!$AO179 &amp; "_ProductivityImpactPercent"),1)</f>
        <v>0</v>
      </c>
      <c r="T83" s="4" cm="1">
        <f t="array" aca="1" ref="T83" ca="1">'Input Sheet'!T179 * IFERROR(INDIRECT('Input Sheet'!$AO179 &amp; "_ProductivityImpactPercent"),1)</f>
        <v>0</v>
      </c>
      <c r="U83" s="4" cm="1">
        <f t="array" aca="1" ref="U83" ca="1">'Input Sheet'!U179 * IFERROR(INDIRECT('Input Sheet'!$AO179 &amp; "_ProductivityImpactPercent"),1)</f>
        <v>0</v>
      </c>
      <c r="V83" s="4" cm="1">
        <f t="array" aca="1" ref="V83" ca="1">'Input Sheet'!V179 * IFERROR(INDIRECT('Input Sheet'!$AO179 &amp; "_ProductivityImpactPercent"),1)</f>
        <v>0</v>
      </c>
      <c r="W83" s="4" cm="1">
        <f t="array" aca="1" ref="W83" ca="1">'Input Sheet'!W179 * IFERROR(INDIRECT('Input Sheet'!$AO179 &amp; "_ProductivityImpactPercent"),1)</f>
        <v>0</v>
      </c>
      <c r="X83" s="4" cm="1">
        <f t="array" aca="1" ref="X83" ca="1">'Input Sheet'!X179 * IFERROR(INDIRECT('Input Sheet'!$AO179 &amp; "_ProductivityImpactPercent"),1)</f>
        <v>0</v>
      </c>
      <c r="Y83" s="4" cm="1">
        <f t="array" aca="1" ref="Y83" ca="1">'Input Sheet'!Y179 * IFERROR(INDIRECT('Input Sheet'!$AO179 &amp; "_ProductivityImpactPercent"),1)</f>
        <v>0</v>
      </c>
      <c r="Z83" s="4" cm="1">
        <f t="array" aca="1" ref="Z83" ca="1">'Input Sheet'!Z179 * IFERROR(INDIRECT('Input Sheet'!$AO179 &amp; "_ProductivityImpactPercent"),1)</f>
        <v>0</v>
      </c>
      <c r="AA83" s="4" cm="1">
        <f t="array" aca="1" ref="AA83" ca="1">'Input Sheet'!AA179 * IFERROR(INDIRECT('Input Sheet'!$AO179 &amp; "_ProductivityImpactPercent"),1)</f>
        <v>0</v>
      </c>
      <c r="AB83" s="4" cm="1">
        <f t="array" aca="1" ref="AB83" ca="1">'Input Sheet'!AB179 * IFERROR(INDIRECT('Input Sheet'!$AO179 &amp; "_ProductivityImpactPercent"),1)</f>
        <v>0</v>
      </c>
      <c r="AC83" s="4" cm="1">
        <f t="array" aca="1" ref="AC83" ca="1">'Input Sheet'!AC179 * IFERROR(INDIRECT('Input Sheet'!$AO179 &amp; "_ProductivityImpactPercent"),1)</f>
        <v>0</v>
      </c>
      <c r="AD83" s="4" cm="1">
        <f t="array" aca="1" ref="AD83" ca="1">'Input Sheet'!AD179 * IFERROR(INDIRECT('Input Sheet'!$AO179 &amp; "_ProductivityImpactPercent"),1)</f>
        <v>0</v>
      </c>
      <c r="AE83" s="4" cm="1">
        <f t="array" aca="1" ref="AE83" ca="1">'Input Sheet'!AE179 * IFERROR(INDIRECT('Input Sheet'!$AO179 &amp; "_ProductivityImpactPercent"),1)</f>
        <v>0</v>
      </c>
      <c r="AF83" s="4" cm="1">
        <f t="array" aca="1" ref="AF83" ca="1">'Input Sheet'!AF179 * IFERROR(INDIRECT('Input Sheet'!$AO179 &amp; "_ProductivityImpactPercent"),1)</f>
        <v>0</v>
      </c>
      <c r="AG83" s="4" cm="1">
        <f t="array" aca="1" ref="AG83" ca="1">'Input Sheet'!AG179 * IFERROR(INDIRECT('Input Sheet'!$AO179 &amp; "_ProductivityImpactPercent"),1)</f>
        <v>0</v>
      </c>
      <c r="AH83" s="4" cm="1">
        <f t="array" aca="1" ref="AH83" ca="1">'Input Sheet'!AH179 * IFERROR(INDIRECT('Input Sheet'!$AO179 &amp; "_ProductivityImpactPercent"),1)</f>
        <v>0</v>
      </c>
      <c r="AI83" s="4" cm="1">
        <f t="array" aca="1" ref="AI83" ca="1">'Input Sheet'!AI179 * IFERROR(INDIRECT('Input Sheet'!$AO179 &amp; "_ProductivityImpactPercent"),1)</f>
        <v>0</v>
      </c>
      <c r="AJ83" s="4" cm="1">
        <f t="array" aca="1" ref="AJ83" ca="1">'Input Sheet'!AJ179 * IFERROR(INDIRECT('Input Sheet'!$AO179 &amp; "_ProductivityImpactPercent"),1)</f>
        <v>0</v>
      </c>
      <c r="AK83" s="4" cm="1">
        <f t="array" aca="1" ref="AK83" ca="1">'Input Sheet'!AK179 * IFERROR(INDIRECT('Input Sheet'!$AO179 &amp; "_ProductivityImpactPercent"),1)</f>
        <v>0</v>
      </c>
      <c r="AL83" s="4" cm="1">
        <f t="array" aca="1" ref="AL83" ca="1">'Input Sheet'!AL179 * IFERROR(INDIRECT('Input Sheet'!$AO179 &amp; "_ProductivityImpactPercent"),1)</f>
        <v>0</v>
      </c>
      <c r="AM83" s="4" cm="1">
        <f t="array" aca="1" ref="AM83" ca="1">'Input Sheet'!AM179 * IFERROR(INDIRECT('Input Sheet'!$AO179 &amp; "_ProductivityImpactPercent"),1)</f>
        <v>0</v>
      </c>
    </row>
    <row r="84" spans="2:39" x14ac:dyDescent="0.45">
      <c r="B84" s="4" t="str">
        <f>IF(ISBLANK('Input Sheet'!$B180),"",'Input Sheet'!$B180)</f>
        <v/>
      </c>
      <c r="C84" s="3" t="str">
        <f>IF(ISBLANK('Input Sheet'!$C180),"",'Input Sheet'!$C180)</f>
        <v/>
      </c>
      <c r="D84" s="4" cm="1">
        <f t="array" aca="1" ref="D84" ca="1">'Input Sheet'!D180 * IFERROR(INDIRECT('Input Sheet'!$AO180 &amp; "_ProductivityImpactPercent"),1)</f>
        <v>0</v>
      </c>
      <c r="E84" s="4" cm="1">
        <f t="array" aca="1" ref="E84" ca="1">'Input Sheet'!E180 * IFERROR(INDIRECT('Input Sheet'!$AO180 &amp; "_ProductivityImpactPercent"),1)</f>
        <v>0</v>
      </c>
      <c r="F84" s="4" cm="1">
        <f t="array" aca="1" ref="F84" ca="1">'Input Sheet'!F180 * IFERROR(INDIRECT('Input Sheet'!$AO180 &amp; "_ProductivityImpactPercent"),1)</f>
        <v>0</v>
      </c>
      <c r="G84" s="4" cm="1">
        <f t="array" aca="1" ref="G84" ca="1">'Input Sheet'!G180 * IFERROR(INDIRECT('Input Sheet'!$AO180 &amp; "_ProductivityImpactPercent"),1)</f>
        <v>0</v>
      </c>
      <c r="H84" s="4" cm="1">
        <f t="array" aca="1" ref="H84" ca="1">'Input Sheet'!H180 * IFERROR(INDIRECT('Input Sheet'!$AO180 &amp; "_ProductivityImpactPercent"),1)</f>
        <v>0</v>
      </c>
      <c r="I84" s="4" cm="1">
        <f t="array" aca="1" ref="I84" ca="1">'Input Sheet'!I180 * IFERROR(INDIRECT('Input Sheet'!$AO180 &amp; "_ProductivityImpactPercent"),1)</f>
        <v>0</v>
      </c>
      <c r="J84" s="4" cm="1">
        <f t="array" aca="1" ref="J84" ca="1">'Input Sheet'!J180 * IFERROR(INDIRECT('Input Sheet'!$AO180 &amp; "_ProductivityImpactPercent"),1)</f>
        <v>0</v>
      </c>
      <c r="K84" s="4" cm="1">
        <f t="array" aca="1" ref="K84" ca="1">'Input Sheet'!K180 * IFERROR(INDIRECT('Input Sheet'!$AO180 &amp; "_ProductivityImpactPercent"),1)</f>
        <v>0</v>
      </c>
      <c r="L84" s="4" cm="1">
        <f t="array" aca="1" ref="L84" ca="1">'Input Sheet'!L180 * IFERROR(INDIRECT('Input Sheet'!$AO180 &amp; "_ProductivityImpactPercent"),1)</f>
        <v>0</v>
      </c>
      <c r="M84" s="4" cm="1">
        <f t="array" aca="1" ref="M84" ca="1">'Input Sheet'!M180 * IFERROR(INDIRECT('Input Sheet'!$AO180 &amp; "_ProductivityImpactPercent"),1)</f>
        <v>0</v>
      </c>
      <c r="N84" s="4" cm="1">
        <f t="array" aca="1" ref="N84" ca="1">'Input Sheet'!N180 * IFERROR(INDIRECT('Input Sheet'!$AO180 &amp; "_ProductivityImpactPercent"),1)</f>
        <v>0</v>
      </c>
      <c r="O84" s="4" cm="1">
        <f t="array" aca="1" ref="O84" ca="1">'Input Sheet'!O180 * IFERROR(INDIRECT('Input Sheet'!$AO180 &amp; "_ProductivityImpactPercent"),1)</f>
        <v>0</v>
      </c>
      <c r="P84" s="4" cm="1">
        <f t="array" aca="1" ref="P84" ca="1">'Input Sheet'!P180 * IFERROR(INDIRECT('Input Sheet'!$AO180 &amp; "_ProductivityImpactPercent"),1)</f>
        <v>0</v>
      </c>
      <c r="Q84" s="4" cm="1">
        <f t="array" aca="1" ref="Q84" ca="1">'Input Sheet'!Q180 * IFERROR(INDIRECT('Input Sheet'!$AO180 &amp; "_ProductivityImpactPercent"),1)</f>
        <v>0</v>
      </c>
      <c r="R84" s="4" cm="1">
        <f t="array" aca="1" ref="R84" ca="1">'Input Sheet'!R180 * IFERROR(INDIRECT('Input Sheet'!$AO180 &amp; "_ProductivityImpactPercent"),1)</f>
        <v>0</v>
      </c>
      <c r="S84" s="4" cm="1">
        <f t="array" aca="1" ref="S84" ca="1">'Input Sheet'!S180 * IFERROR(INDIRECT('Input Sheet'!$AO180 &amp; "_ProductivityImpactPercent"),1)</f>
        <v>0</v>
      </c>
      <c r="T84" s="4" cm="1">
        <f t="array" aca="1" ref="T84" ca="1">'Input Sheet'!T180 * IFERROR(INDIRECT('Input Sheet'!$AO180 &amp; "_ProductivityImpactPercent"),1)</f>
        <v>0</v>
      </c>
      <c r="U84" s="4" cm="1">
        <f t="array" aca="1" ref="U84" ca="1">'Input Sheet'!U180 * IFERROR(INDIRECT('Input Sheet'!$AO180 &amp; "_ProductivityImpactPercent"),1)</f>
        <v>0</v>
      </c>
      <c r="V84" s="4" cm="1">
        <f t="array" aca="1" ref="V84" ca="1">'Input Sheet'!V180 * IFERROR(INDIRECT('Input Sheet'!$AO180 &amp; "_ProductivityImpactPercent"),1)</f>
        <v>0</v>
      </c>
      <c r="W84" s="4" cm="1">
        <f t="array" aca="1" ref="W84" ca="1">'Input Sheet'!W180 * IFERROR(INDIRECT('Input Sheet'!$AO180 &amp; "_ProductivityImpactPercent"),1)</f>
        <v>0</v>
      </c>
      <c r="X84" s="4" cm="1">
        <f t="array" aca="1" ref="X84" ca="1">'Input Sheet'!X180 * IFERROR(INDIRECT('Input Sheet'!$AO180 &amp; "_ProductivityImpactPercent"),1)</f>
        <v>0</v>
      </c>
      <c r="Y84" s="4" cm="1">
        <f t="array" aca="1" ref="Y84" ca="1">'Input Sheet'!Y180 * IFERROR(INDIRECT('Input Sheet'!$AO180 &amp; "_ProductivityImpactPercent"),1)</f>
        <v>0</v>
      </c>
      <c r="Z84" s="4" cm="1">
        <f t="array" aca="1" ref="Z84" ca="1">'Input Sheet'!Z180 * IFERROR(INDIRECT('Input Sheet'!$AO180 &amp; "_ProductivityImpactPercent"),1)</f>
        <v>0</v>
      </c>
      <c r="AA84" s="4" cm="1">
        <f t="array" aca="1" ref="AA84" ca="1">'Input Sheet'!AA180 * IFERROR(INDIRECT('Input Sheet'!$AO180 &amp; "_ProductivityImpactPercent"),1)</f>
        <v>0</v>
      </c>
      <c r="AB84" s="4" cm="1">
        <f t="array" aca="1" ref="AB84" ca="1">'Input Sheet'!AB180 * IFERROR(INDIRECT('Input Sheet'!$AO180 &amp; "_ProductivityImpactPercent"),1)</f>
        <v>0</v>
      </c>
      <c r="AC84" s="4" cm="1">
        <f t="array" aca="1" ref="AC84" ca="1">'Input Sheet'!AC180 * IFERROR(INDIRECT('Input Sheet'!$AO180 &amp; "_ProductivityImpactPercent"),1)</f>
        <v>0</v>
      </c>
      <c r="AD84" s="4" cm="1">
        <f t="array" aca="1" ref="AD84" ca="1">'Input Sheet'!AD180 * IFERROR(INDIRECT('Input Sheet'!$AO180 &amp; "_ProductivityImpactPercent"),1)</f>
        <v>0</v>
      </c>
      <c r="AE84" s="4" cm="1">
        <f t="array" aca="1" ref="AE84" ca="1">'Input Sheet'!AE180 * IFERROR(INDIRECT('Input Sheet'!$AO180 &amp; "_ProductivityImpactPercent"),1)</f>
        <v>0</v>
      </c>
      <c r="AF84" s="4" cm="1">
        <f t="array" aca="1" ref="AF84" ca="1">'Input Sheet'!AF180 * IFERROR(INDIRECT('Input Sheet'!$AO180 &amp; "_ProductivityImpactPercent"),1)</f>
        <v>0</v>
      </c>
      <c r="AG84" s="4" cm="1">
        <f t="array" aca="1" ref="AG84" ca="1">'Input Sheet'!AG180 * IFERROR(INDIRECT('Input Sheet'!$AO180 &amp; "_ProductivityImpactPercent"),1)</f>
        <v>0</v>
      </c>
      <c r="AH84" s="4" cm="1">
        <f t="array" aca="1" ref="AH84" ca="1">'Input Sheet'!AH180 * IFERROR(INDIRECT('Input Sheet'!$AO180 &amp; "_ProductivityImpactPercent"),1)</f>
        <v>0</v>
      </c>
      <c r="AI84" s="4" cm="1">
        <f t="array" aca="1" ref="AI84" ca="1">'Input Sheet'!AI180 * IFERROR(INDIRECT('Input Sheet'!$AO180 &amp; "_ProductivityImpactPercent"),1)</f>
        <v>0</v>
      </c>
      <c r="AJ84" s="4" cm="1">
        <f t="array" aca="1" ref="AJ84" ca="1">'Input Sheet'!AJ180 * IFERROR(INDIRECT('Input Sheet'!$AO180 &amp; "_ProductivityImpactPercent"),1)</f>
        <v>0</v>
      </c>
      <c r="AK84" s="4" cm="1">
        <f t="array" aca="1" ref="AK84" ca="1">'Input Sheet'!AK180 * IFERROR(INDIRECT('Input Sheet'!$AO180 &amp; "_ProductivityImpactPercent"),1)</f>
        <v>0</v>
      </c>
      <c r="AL84" s="4" cm="1">
        <f t="array" aca="1" ref="AL84" ca="1">'Input Sheet'!AL180 * IFERROR(INDIRECT('Input Sheet'!$AO180 &amp; "_ProductivityImpactPercent"),1)</f>
        <v>0</v>
      </c>
      <c r="AM84" s="4" cm="1">
        <f t="array" aca="1" ref="AM84" ca="1">'Input Sheet'!AM180 * IFERROR(INDIRECT('Input Sheet'!$AO180 &amp; "_ProductivityImpactPercent"),1)</f>
        <v>0</v>
      </c>
    </row>
    <row r="85" spans="2:39" x14ac:dyDescent="0.45">
      <c r="B85" s="4" t="str">
        <f>IF(ISBLANK('Input Sheet'!$B181),"",'Input Sheet'!$B181)</f>
        <v/>
      </c>
      <c r="C85" s="3" t="str">
        <f>IF(ISBLANK('Input Sheet'!$C181),"",'Input Sheet'!$C181)</f>
        <v/>
      </c>
      <c r="D85" s="4" cm="1">
        <f t="array" aca="1" ref="D85" ca="1">'Input Sheet'!D181 * IFERROR(INDIRECT('Input Sheet'!$AO181 &amp; "_ProductivityImpactPercent"),1)</f>
        <v>0</v>
      </c>
      <c r="E85" s="4" cm="1">
        <f t="array" aca="1" ref="E85" ca="1">'Input Sheet'!E181 * IFERROR(INDIRECT('Input Sheet'!$AO181 &amp; "_ProductivityImpactPercent"),1)</f>
        <v>0</v>
      </c>
      <c r="F85" s="4" cm="1">
        <f t="array" aca="1" ref="F85" ca="1">'Input Sheet'!F181 * IFERROR(INDIRECT('Input Sheet'!$AO181 &amp; "_ProductivityImpactPercent"),1)</f>
        <v>0</v>
      </c>
      <c r="G85" s="4" cm="1">
        <f t="array" aca="1" ref="G85" ca="1">'Input Sheet'!G181 * IFERROR(INDIRECT('Input Sheet'!$AO181 &amp; "_ProductivityImpactPercent"),1)</f>
        <v>0</v>
      </c>
      <c r="H85" s="4" cm="1">
        <f t="array" aca="1" ref="H85" ca="1">'Input Sheet'!H181 * IFERROR(INDIRECT('Input Sheet'!$AO181 &amp; "_ProductivityImpactPercent"),1)</f>
        <v>0</v>
      </c>
      <c r="I85" s="4" cm="1">
        <f t="array" aca="1" ref="I85" ca="1">'Input Sheet'!I181 * IFERROR(INDIRECT('Input Sheet'!$AO181 &amp; "_ProductivityImpactPercent"),1)</f>
        <v>0</v>
      </c>
      <c r="J85" s="4" cm="1">
        <f t="array" aca="1" ref="J85" ca="1">'Input Sheet'!J181 * IFERROR(INDIRECT('Input Sheet'!$AO181 &amp; "_ProductivityImpactPercent"),1)</f>
        <v>0</v>
      </c>
      <c r="K85" s="4" cm="1">
        <f t="array" aca="1" ref="K85" ca="1">'Input Sheet'!K181 * IFERROR(INDIRECT('Input Sheet'!$AO181 &amp; "_ProductivityImpactPercent"),1)</f>
        <v>0</v>
      </c>
      <c r="L85" s="4" cm="1">
        <f t="array" aca="1" ref="L85" ca="1">'Input Sheet'!L181 * IFERROR(INDIRECT('Input Sheet'!$AO181 &amp; "_ProductivityImpactPercent"),1)</f>
        <v>0</v>
      </c>
      <c r="M85" s="4" cm="1">
        <f t="array" aca="1" ref="M85" ca="1">'Input Sheet'!M181 * IFERROR(INDIRECT('Input Sheet'!$AO181 &amp; "_ProductivityImpactPercent"),1)</f>
        <v>0</v>
      </c>
      <c r="N85" s="4" cm="1">
        <f t="array" aca="1" ref="N85" ca="1">'Input Sheet'!N181 * IFERROR(INDIRECT('Input Sheet'!$AO181 &amp; "_ProductivityImpactPercent"),1)</f>
        <v>0</v>
      </c>
      <c r="O85" s="4" cm="1">
        <f t="array" aca="1" ref="O85" ca="1">'Input Sheet'!O181 * IFERROR(INDIRECT('Input Sheet'!$AO181 &amp; "_ProductivityImpactPercent"),1)</f>
        <v>0</v>
      </c>
      <c r="P85" s="4" cm="1">
        <f t="array" aca="1" ref="P85" ca="1">'Input Sheet'!P181 * IFERROR(INDIRECT('Input Sheet'!$AO181 &amp; "_ProductivityImpactPercent"),1)</f>
        <v>0</v>
      </c>
      <c r="Q85" s="4" cm="1">
        <f t="array" aca="1" ref="Q85" ca="1">'Input Sheet'!Q181 * IFERROR(INDIRECT('Input Sheet'!$AO181 &amp; "_ProductivityImpactPercent"),1)</f>
        <v>0</v>
      </c>
      <c r="R85" s="4" cm="1">
        <f t="array" aca="1" ref="R85" ca="1">'Input Sheet'!R181 * IFERROR(INDIRECT('Input Sheet'!$AO181 &amp; "_ProductivityImpactPercent"),1)</f>
        <v>0</v>
      </c>
      <c r="S85" s="4" cm="1">
        <f t="array" aca="1" ref="S85" ca="1">'Input Sheet'!S181 * IFERROR(INDIRECT('Input Sheet'!$AO181 &amp; "_ProductivityImpactPercent"),1)</f>
        <v>0</v>
      </c>
      <c r="T85" s="4" cm="1">
        <f t="array" aca="1" ref="T85" ca="1">'Input Sheet'!T181 * IFERROR(INDIRECT('Input Sheet'!$AO181 &amp; "_ProductivityImpactPercent"),1)</f>
        <v>0</v>
      </c>
      <c r="U85" s="4" cm="1">
        <f t="array" aca="1" ref="U85" ca="1">'Input Sheet'!U181 * IFERROR(INDIRECT('Input Sheet'!$AO181 &amp; "_ProductivityImpactPercent"),1)</f>
        <v>0</v>
      </c>
      <c r="V85" s="4" cm="1">
        <f t="array" aca="1" ref="V85" ca="1">'Input Sheet'!V181 * IFERROR(INDIRECT('Input Sheet'!$AO181 &amp; "_ProductivityImpactPercent"),1)</f>
        <v>0</v>
      </c>
      <c r="W85" s="4" cm="1">
        <f t="array" aca="1" ref="W85" ca="1">'Input Sheet'!W181 * IFERROR(INDIRECT('Input Sheet'!$AO181 &amp; "_ProductivityImpactPercent"),1)</f>
        <v>0</v>
      </c>
      <c r="X85" s="4" cm="1">
        <f t="array" aca="1" ref="X85" ca="1">'Input Sheet'!X181 * IFERROR(INDIRECT('Input Sheet'!$AO181 &amp; "_ProductivityImpactPercent"),1)</f>
        <v>0</v>
      </c>
      <c r="Y85" s="4" cm="1">
        <f t="array" aca="1" ref="Y85" ca="1">'Input Sheet'!Y181 * IFERROR(INDIRECT('Input Sheet'!$AO181 &amp; "_ProductivityImpactPercent"),1)</f>
        <v>0</v>
      </c>
      <c r="Z85" s="4" cm="1">
        <f t="array" aca="1" ref="Z85" ca="1">'Input Sheet'!Z181 * IFERROR(INDIRECT('Input Sheet'!$AO181 &amp; "_ProductivityImpactPercent"),1)</f>
        <v>0</v>
      </c>
      <c r="AA85" s="4" cm="1">
        <f t="array" aca="1" ref="AA85" ca="1">'Input Sheet'!AA181 * IFERROR(INDIRECT('Input Sheet'!$AO181 &amp; "_ProductivityImpactPercent"),1)</f>
        <v>0</v>
      </c>
      <c r="AB85" s="4" cm="1">
        <f t="array" aca="1" ref="AB85" ca="1">'Input Sheet'!AB181 * IFERROR(INDIRECT('Input Sheet'!$AO181 &amp; "_ProductivityImpactPercent"),1)</f>
        <v>0</v>
      </c>
      <c r="AC85" s="4" cm="1">
        <f t="array" aca="1" ref="AC85" ca="1">'Input Sheet'!AC181 * IFERROR(INDIRECT('Input Sheet'!$AO181 &amp; "_ProductivityImpactPercent"),1)</f>
        <v>0</v>
      </c>
      <c r="AD85" s="4" cm="1">
        <f t="array" aca="1" ref="AD85" ca="1">'Input Sheet'!AD181 * IFERROR(INDIRECT('Input Sheet'!$AO181 &amp; "_ProductivityImpactPercent"),1)</f>
        <v>0</v>
      </c>
      <c r="AE85" s="4" cm="1">
        <f t="array" aca="1" ref="AE85" ca="1">'Input Sheet'!AE181 * IFERROR(INDIRECT('Input Sheet'!$AO181 &amp; "_ProductivityImpactPercent"),1)</f>
        <v>0</v>
      </c>
      <c r="AF85" s="4" cm="1">
        <f t="array" aca="1" ref="AF85" ca="1">'Input Sheet'!AF181 * IFERROR(INDIRECT('Input Sheet'!$AO181 &amp; "_ProductivityImpactPercent"),1)</f>
        <v>0</v>
      </c>
      <c r="AG85" s="4" cm="1">
        <f t="array" aca="1" ref="AG85" ca="1">'Input Sheet'!AG181 * IFERROR(INDIRECT('Input Sheet'!$AO181 &amp; "_ProductivityImpactPercent"),1)</f>
        <v>0</v>
      </c>
      <c r="AH85" s="4" cm="1">
        <f t="array" aca="1" ref="AH85" ca="1">'Input Sheet'!AH181 * IFERROR(INDIRECT('Input Sheet'!$AO181 &amp; "_ProductivityImpactPercent"),1)</f>
        <v>0</v>
      </c>
      <c r="AI85" s="4" cm="1">
        <f t="array" aca="1" ref="AI85" ca="1">'Input Sheet'!AI181 * IFERROR(INDIRECT('Input Sheet'!$AO181 &amp; "_ProductivityImpactPercent"),1)</f>
        <v>0</v>
      </c>
      <c r="AJ85" s="4" cm="1">
        <f t="array" aca="1" ref="AJ85" ca="1">'Input Sheet'!AJ181 * IFERROR(INDIRECT('Input Sheet'!$AO181 &amp; "_ProductivityImpactPercent"),1)</f>
        <v>0</v>
      </c>
      <c r="AK85" s="4" cm="1">
        <f t="array" aca="1" ref="AK85" ca="1">'Input Sheet'!AK181 * IFERROR(INDIRECT('Input Sheet'!$AO181 &amp; "_ProductivityImpactPercent"),1)</f>
        <v>0</v>
      </c>
      <c r="AL85" s="4" cm="1">
        <f t="array" aca="1" ref="AL85" ca="1">'Input Sheet'!AL181 * IFERROR(INDIRECT('Input Sheet'!$AO181 &amp; "_ProductivityImpactPercent"),1)</f>
        <v>0</v>
      </c>
      <c r="AM85" s="4" cm="1">
        <f t="array" aca="1" ref="AM85" ca="1">'Input Sheet'!AM181 * IFERROR(INDIRECT('Input Sheet'!$AO181 &amp; "_ProductivityImpactPercent"),1)</f>
        <v>0</v>
      </c>
    </row>
    <row r="86" spans="2:39" x14ac:dyDescent="0.45">
      <c r="B86" s="4" t="str">
        <f>IF(ISBLANK('Input Sheet'!$B182),"",'Input Sheet'!$B182)</f>
        <v/>
      </c>
      <c r="C86" s="3" t="str">
        <f>IF(ISBLANK('Input Sheet'!$C182),"",'Input Sheet'!$C182)</f>
        <v/>
      </c>
      <c r="D86" s="4" cm="1">
        <f t="array" aca="1" ref="D86" ca="1">'Input Sheet'!D182 * IFERROR(INDIRECT('Input Sheet'!$AO182 &amp; "_ProductivityImpactPercent"),1)</f>
        <v>0</v>
      </c>
      <c r="E86" s="4" cm="1">
        <f t="array" aca="1" ref="E86" ca="1">'Input Sheet'!E182 * IFERROR(INDIRECT('Input Sheet'!$AO182 &amp; "_ProductivityImpactPercent"),1)</f>
        <v>0</v>
      </c>
      <c r="F86" s="4" cm="1">
        <f t="array" aca="1" ref="F86" ca="1">'Input Sheet'!F182 * IFERROR(INDIRECT('Input Sheet'!$AO182 &amp; "_ProductivityImpactPercent"),1)</f>
        <v>0</v>
      </c>
      <c r="G86" s="4" cm="1">
        <f t="array" aca="1" ref="G86" ca="1">'Input Sheet'!G182 * IFERROR(INDIRECT('Input Sheet'!$AO182 &amp; "_ProductivityImpactPercent"),1)</f>
        <v>0</v>
      </c>
      <c r="H86" s="4" cm="1">
        <f t="array" aca="1" ref="H86" ca="1">'Input Sheet'!H182 * IFERROR(INDIRECT('Input Sheet'!$AO182 &amp; "_ProductivityImpactPercent"),1)</f>
        <v>0</v>
      </c>
      <c r="I86" s="4" cm="1">
        <f t="array" aca="1" ref="I86" ca="1">'Input Sheet'!I182 * IFERROR(INDIRECT('Input Sheet'!$AO182 &amp; "_ProductivityImpactPercent"),1)</f>
        <v>0</v>
      </c>
      <c r="J86" s="4" cm="1">
        <f t="array" aca="1" ref="J86" ca="1">'Input Sheet'!J182 * IFERROR(INDIRECT('Input Sheet'!$AO182 &amp; "_ProductivityImpactPercent"),1)</f>
        <v>0</v>
      </c>
      <c r="K86" s="4" cm="1">
        <f t="array" aca="1" ref="K86" ca="1">'Input Sheet'!K182 * IFERROR(INDIRECT('Input Sheet'!$AO182 &amp; "_ProductivityImpactPercent"),1)</f>
        <v>0</v>
      </c>
      <c r="L86" s="4" cm="1">
        <f t="array" aca="1" ref="L86" ca="1">'Input Sheet'!L182 * IFERROR(INDIRECT('Input Sheet'!$AO182 &amp; "_ProductivityImpactPercent"),1)</f>
        <v>0</v>
      </c>
      <c r="M86" s="4" cm="1">
        <f t="array" aca="1" ref="M86" ca="1">'Input Sheet'!M182 * IFERROR(INDIRECT('Input Sheet'!$AO182 &amp; "_ProductivityImpactPercent"),1)</f>
        <v>0</v>
      </c>
      <c r="N86" s="4" cm="1">
        <f t="array" aca="1" ref="N86" ca="1">'Input Sheet'!N182 * IFERROR(INDIRECT('Input Sheet'!$AO182 &amp; "_ProductivityImpactPercent"),1)</f>
        <v>0</v>
      </c>
      <c r="O86" s="4" cm="1">
        <f t="array" aca="1" ref="O86" ca="1">'Input Sheet'!O182 * IFERROR(INDIRECT('Input Sheet'!$AO182 &amp; "_ProductivityImpactPercent"),1)</f>
        <v>0</v>
      </c>
      <c r="P86" s="4" cm="1">
        <f t="array" aca="1" ref="P86" ca="1">'Input Sheet'!P182 * IFERROR(INDIRECT('Input Sheet'!$AO182 &amp; "_ProductivityImpactPercent"),1)</f>
        <v>0</v>
      </c>
      <c r="Q86" s="4" cm="1">
        <f t="array" aca="1" ref="Q86" ca="1">'Input Sheet'!Q182 * IFERROR(INDIRECT('Input Sheet'!$AO182 &amp; "_ProductivityImpactPercent"),1)</f>
        <v>0</v>
      </c>
      <c r="R86" s="4" cm="1">
        <f t="array" aca="1" ref="R86" ca="1">'Input Sheet'!R182 * IFERROR(INDIRECT('Input Sheet'!$AO182 &amp; "_ProductivityImpactPercent"),1)</f>
        <v>0</v>
      </c>
      <c r="S86" s="4" cm="1">
        <f t="array" aca="1" ref="S86" ca="1">'Input Sheet'!S182 * IFERROR(INDIRECT('Input Sheet'!$AO182 &amp; "_ProductivityImpactPercent"),1)</f>
        <v>0</v>
      </c>
      <c r="T86" s="4" cm="1">
        <f t="array" aca="1" ref="T86" ca="1">'Input Sheet'!T182 * IFERROR(INDIRECT('Input Sheet'!$AO182 &amp; "_ProductivityImpactPercent"),1)</f>
        <v>0</v>
      </c>
      <c r="U86" s="4" cm="1">
        <f t="array" aca="1" ref="U86" ca="1">'Input Sheet'!U182 * IFERROR(INDIRECT('Input Sheet'!$AO182 &amp; "_ProductivityImpactPercent"),1)</f>
        <v>0</v>
      </c>
      <c r="V86" s="4" cm="1">
        <f t="array" aca="1" ref="V86" ca="1">'Input Sheet'!V182 * IFERROR(INDIRECT('Input Sheet'!$AO182 &amp; "_ProductivityImpactPercent"),1)</f>
        <v>0</v>
      </c>
      <c r="W86" s="4" cm="1">
        <f t="array" aca="1" ref="W86" ca="1">'Input Sheet'!W182 * IFERROR(INDIRECT('Input Sheet'!$AO182 &amp; "_ProductivityImpactPercent"),1)</f>
        <v>0</v>
      </c>
      <c r="X86" s="4" cm="1">
        <f t="array" aca="1" ref="X86" ca="1">'Input Sheet'!X182 * IFERROR(INDIRECT('Input Sheet'!$AO182 &amp; "_ProductivityImpactPercent"),1)</f>
        <v>0</v>
      </c>
      <c r="Y86" s="4" cm="1">
        <f t="array" aca="1" ref="Y86" ca="1">'Input Sheet'!Y182 * IFERROR(INDIRECT('Input Sheet'!$AO182 &amp; "_ProductivityImpactPercent"),1)</f>
        <v>0</v>
      </c>
      <c r="Z86" s="4" cm="1">
        <f t="array" aca="1" ref="Z86" ca="1">'Input Sheet'!Z182 * IFERROR(INDIRECT('Input Sheet'!$AO182 &amp; "_ProductivityImpactPercent"),1)</f>
        <v>0</v>
      </c>
      <c r="AA86" s="4" cm="1">
        <f t="array" aca="1" ref="AA86" ca="1">'Input Sheet'!AA182 * IFERROR(INDIRECT('Input Sheet'!$AO182 &amp; "_ProductivityImpactPercent"),1)</f>
        <v>0</v>
      </c>
      <c r="AB86" s="4" cm="1">
        <f t="array" aca="1" ref="AB86" ca="1">'Input Sheet'!AB182 * IFERROR(INDIRECT('Input Sheet'!$AO182 &amp; "_ProductivityImpactPercent"),1)</f>
        <v>0</v>
      </c>
      <c r="AC86" s="4" cm="1">
        <f t="array" aca="1" ref="AC86" ca="1">'Input Sheet'!AC182 * IFERROR(INDIRECT('Input Sheet'!$AO182 &amp; "_ProductivityImpactPercent"),1)</f>
        <v>0</v>
      </c>
      <c r="AD86" s="4" cm="1">
        <f t="array" aca="1" ref="AD86" ca="1">'Input Sheet'!AD182 * IFERROR(INDIRECT('Input Sheet'!$AO182 &amp; "_ProductivityImpactPercent"),1)</f>
        <v>0</v>
      </c>
      <c r="AE86" s="4" cm="1">
        <f t="array" aca="1" ref="AE86" ca="1">'Input Sheet'!AE182 * IFERROR(INDIRECT('Input Sheet'!$AO182 &amp; "_ProductivityImpactPercent"),1)</f>
        <v>0</v>
      </c>
      <c r="AF86" s="4" cm="1">
        <f t="array" aca="1" ref="AF86" ca="1">'Input Sheet'!AF182 * IFERROR(INDIRECT('Input Sheet'!$AO182 &amp; "_ProductivityImpactPercent"),1)</f>
        <v>0</v>
      </c>
      <c r="AG86" s="4" cm="1">
        <f t="array" aca="1" ref="AG86" ca="1">'Input Sheet'!AG182 * IFERROR(INDIRECT('Input Sheet'!$AO182 &amp; "_ProductivityImpactPercent"),1)</f>
        <v>0</v>
      </c>
      <c r="AH86" s="4" cm="1">
        <f t="array" aca="1" ref="AH86" ca="1">'Input Sheet'!AH182 * IFERROR(INDIRECT('Input Sheet'!$AO182 &amp; "_ProductivityImpactPercent"),1)</f>
        <v>0</v>
      </c>
      <c r="AI86" s="4" cm="1">
        <f t="array" aca="1" ref="AI86" ca="1">'Input Sheet'!AI182 * IFERROR(INDIRECT('Input Sheet'!$AO182 &amp; "_ProductivityImpactPercent"),1)</f>
        <v>0</v>
      </c>
      <c r="AJ86" s="4" cm="1">
        <f t="array" aca="1" ref="AJ86" ca="1">'Input Sheet'!AJ182 * IFERROR(INDIRECT('Input Sheet'!$AO182 &amp; "_ProductivityImpactPercent"),1)</f>
        <v>0</v>
      </c>
      <c r="AK86" s="4" cm="1">
        <f t="array" aca="1" ref="AK86" ca="1">'Input Sheet'!AK182 * IFERROR(INDIRECT('Input Sheet'!$AO182 &amp; "_ProductivityImpactPercent"),1)</f>
        <v>0</v>
      </c>
      <c r="AL86" s="4" cm="1">
        <f t="array" aca="1" ref="AL86" ca="1">'Input Sheet'!AL182 * IFERROR(INDIRECT('Input Sheet'!$AO182 &amp; "_ProductivityImpactPercent"),1)</f>
        <v>0</v>
      </c>
      <c r="AM86" s="4" cm="1">
        <f t="array" aca="1" ref="AM86" ca="1">'Input Sheet'!AM182 * IFERROR(INDIRECT('Input Sheet'!$AO182 &amp; "_ProductivityImpactPercent"),1)</f>
        <v>0</v>
      </c>
    </row>
    <row r="87" spans="2:39" x14ac:dyDescent="0.45">
      <c r="B87" s="4" t="str">
        <f>IF(ISBLANK('Input Sheet'!$B183),"",'Input Sheet'!$B183)</f>
        <v/>
      </c>
      <c r="C87" s="3" t="str">
        <f>IF(ISBLANK('Input Sheet'!$C183),"",'Input Sheet'!$C183)</f>
        <v/>
      </c>
      <c r="D87" s="4" cm="1">
        <f t="array" aca="1" ref="D87" ca="1">'Input Sheet'!D183 * IFERROR(INDIRECT('Input Sheet'!$AO183 &amp; "_ProductivityImpactPercent"),1)</f>
        <v>0</v>
      </c>
      <c r="E87" s="4" cm="1">
        <f t="array" aca="1" ref="E87" ca="1">'Input Sheet'!E183 * IFERROR(INDIRECT('Input Sheet'!$AO183 &amp; "_ProductivityImpactPercent"),1)</f>
        <v>0</v>
      </c>
      <c r="F87" s="4" cm="1">
        <f t="array" aca="1" ref="F87" ca="1">'Input Sheet'!F183 * IFERROR(INDIRECT('Input Sheet'!$AO183 &amp; "_ProductivityImpactPercent"),1)</f>
        <v>0</v>
      </c>
      <c r="G87" s="4" cm="1">
        <f t="array" aca="1" ref="G87" ca="1">'Input Sheet'!G183 * IFERROR(INDIRECT('Input Sheet'!$AO183 &amp; "_ProductivityImpactPercent"),1)</f>
        <v>0</v>
      </c>
      <c r="H87" s="4" cm="1">
        <f t="array" aca="1" ref="H87" ca="1">'Input Sheet'!H183 * IFERROR(INDIRECT('Input Sheet'!$AO183 &amp; "_ProductivityImpactPercent"),1)</f>
        <v>0</v>
      </c>
      <c r="I87" s="4" cm="1">
        <f t="array" aca="1" ref="I87" ca="1">'Input Sheet'!I183 * IFERROR(INDIRECT('Input Sheet'!$AO183 &amp; "_ProductivityImpactPercent"),1)</f>
        <v>0</v>
      </c>
      <c r="J87" s="4" cm="1">
        <f t="array" aca="1" ref="J87" ca="1">'Input Sheet'!J183 * IFERROR(INDIRECT('Input Sheet'!$AO183 &amp; "_ProductivityImpactPercent"),1)</f>
        <v>0</v>
      </c>
      <c r="K87" s="4" cm="1">
        <f t="array" aca="1" ref="K87" ca="1">'Input Sheet'!K183 * IFERROR(INDIRECT('Input Sheet'!$AO183 &amp; "_ProductivityImpactPercent"),1)</f>
        <v>0</v>
      </c>
      <c r="L87" s="4" cm="1">
        <f t="array" aca="1" ref="L87" ca="1">'Input Sheet'!L183 * IFERROR(INDIRECT('Input Sheet'!$AO183 &amp; "_ProductivityImpactPercent"),1)</f>
        <v>0</v>
      </c>
      <c r="M87" s="4" cm="1">
        <f t="array" aca="1" ref="M87" ca="1">'Input Sheet'!M183 * IFERROR(INDIRECT('Input Sheet'!$AO183 &amp; "_ProductivityImpactPercent"),1)</f>
        <v>0</v>
      </c>
      <c r="N87" s="4" cm="1">
        <f t="array" aca="1" ref="N87" ca="1">'Input Sheet'!N183 * IFERROR(INDIRECT('Input Sheet'!$AO183 &amp; "_ProductivityImpactPercent"),1)</f>
        <v>0</v>
      </c>
      <c r="O87" s="4" cm="1">
        <f t="array" aca="1" ref="O87" ca="1">'Input Sheet'!O183 * IFERROR(INDIRECT('Input Sheet'!$AO183 &amp; "_ProductivityImpactPercent"),1)</f>
        <v>0</v>
      </c>
      <c r="P87" s="4" cm="1">
        <f t="array" aca="1" ref="P87" ca="1">'Input Sheet'!P183 * IFERROR(INDIRECT('Input Sheet'!$AO183 &amp; "_ProductivityImpactPercent"),1)</f>
        <v>0</v>
      </c>
      <c r="Q87" s="4" cm="1">
        <f t="array" aca="1" ref="Q87" ca="1">'Input Sheet'!Q183 * IFERROR(INDIRECT('Input Sheet'!$AO183 &amp; "_ProductivityImpactPercent"),1)</f>
        <v>0</v>
      </c>
      <c r="R87" s="4" cm="1">
        <f t="array" aca="1" ref="R87" ca="1">'Input Sheet'!R183 * IFERROR(INDIRECT('Input Sheet'!$AO183 &amp; "_ProductivityImpactPercent"),1)</f>
        <v>0</v>
      </c>
      <c r="S87" s="4" cm="1">
        <f t="array" aca="1" ref="S87" ca="1">'Input Sheet'!S183 * IFERROR(INDIRECT('Input Sheet'!$AO183 &amp; "_ProductivityImpactPercent"),1)</f>
        <v>0</v>
      </c>
      <c r="T87" s="4" cm="1">
        <f t="array" aca="1" ref="T87" ca="1">'Input Sheet'!T183 * IFERROR(INDIRECT('Input Sheet'!$AO183 &amp; "_ProductivityImpactPercent"),1)</f>
        <v>0</v>
      </c>
      <c r="U87" s="4" cm="1">
        <f t="array" aca="1" ref="U87" ca="1">'Input Sheet'!U183 * IFERROR(INDIRECT('Input Sheet'!$AO183 &amp; "_ProductivityImpactPercent"),1)</f>
        <v>0</v>
      </c>
      <c r="V87" s="4" cm="1">
        <f t="array" aca="1" ref="V87" ca="1">'Input Sheet'!V183 * IFERROR(INDIRECT('Input Sheet'!$AO183 &amp; "_ProductivityImpactPercent"),1)</f>
        <v>0</v>
      </c>
      <c r="W87" s="4" cm="1">
        <f t="array" aca="1" ref="W87" ca="1">'Input Sheet'!W183 * IFERROR(INDIRECT('Input Sheet'!$AO183 &amp; "_ProductivityImpactPercent"),1)</f>
        <v>0</v>
      </c>
      <c r="X87" s="4" cm="1">
        <f t="array" aca="1" ref="X87" ca="1">'Input Sheet'!X183 * IFERROR(INDIRECT('Input Sheet'!$AO183 &amp; "_ProductivityImpactPercent"),1)</f>
        <v>0</v>
      </c>
      <c r="Y87" s="4" cm="1">
        <f t="array" aca="1" ref="Y87" ca="1">'Input Sheet'!Y183 * IFERROR(INDIRECT('Input Sheet'!$AO183 &amp; "_ProductivityImpactPercent"),1)</f>
        <v>0</v>
      </c>
      <c r="Z87" s="4" cm="1">
        <f t="array" aca="1" ref="Z87" ca="1">'Input Sheet'!Z183 * IFERROR(INDIRECT('Input Sheet'!$AO183 &amp; "_ProductivityImpactPercent"),1)</f>
        <v>0</v>
      </c>
      <c r="AA87" s="4" cm="1">
        <f t="array" aca="1" ref="AA87" ca="1">'Input Sheet'!AA183 * IFERROR(INDIRECT('Input Sheet'!$AO183 &amp; "_ProductivityImpactPercent"),1)</f>
        <v>0</v>
      </c>
      <c r="AB87" s="4" cm="1">
        <f t="array" aca="1" ref="AB87" ca="1">'Input Sheet'!AB183 * IFERROR(INDIRECT('Input Sheet'!$AO183 &amp; "_ProductivityImpactPercent"),1)</f>
        <v>0</v>
      </c>
      <c r="AC87" s="4" cm="1">
        <f t="array" aca="1" ref="AC87" ca="1">'Input Sheet'!AC183 * IFERROR(INDIRECT('Input Sheet'!$AO183 &amp; "_ProductivityImpactPercent"),1)</f>
        <v>0</v>
      </c>
      <c r="AD87" s="4" cm="1">
        <f t="array" aca="1" ref="AD87" ca="1">'Input Sheet'!AD183 * IFERROR(INDIRECT('Input Sheet'!$AO183 &amp; "_ProductivityImpactPercent"),1)</f>
        <v>0</v>
      </c>
      <c r="AE87" s="4" cm="1">
        <f t="array" aca="1" ref="AE87" ca="1">'Input Sheet'!AE183 * IFERROR(INDIRECT('Input Sheet'!$AO183 &amp; "_ProductivityImpactPercent"),1)</f>
        <v>0</v>
      </c>
      <c r="AF87" s="4" cm="1">
        <f t="array" aca="1" ref="AF87" ca="1">'Input Sheet'!AF183 * IFERROR(INDIRECT('Input Sheet'!$AO183 &amp; "_ProductivityImpactPercent"),1)</f>
        <v>0</v>
      </c>
      <c r="AG87" s="4" cm="1">
        <f t="array" aca="1" ref="AG87" ca="1">'Input Sheet'!AG183 * IFERROR(INDIRECT('Input Sheet'!$AO183 &amp; "_ProductivityImpactPercent"),1)</f>
        <v>0</v>
      </c>
      <c r="AH87" s="4" cm="1">
        <f t="array" aca="1" ref="AH87" ca="1">'Input Sheet'!AH183 * IFERROR(INDIRECT('Input Sheet'!$AO183 &amp; "_ProductivityImpactPercent"),1)</f>
        <v>0</v>
      </c>
      <c r="AI87" s="4" cm="1">
        <f t="array" aca="1" ref="AI87" ca="1">'Input Sheet'!AI183 * IFERROR(INDIRECT('Input Sheet'!$AO183 &amp; "_ProductivityImpactPercent"),1)</f>
        <v>0</v>
      </c>
      <c r="AJ87" s="4" cm="1">
        <f t="array" aca="1" ref="AJ87" ca="1">'Input Sheet'!AJ183 * IFERROR(INDIRECT('Input Sheet'!$AO183 &amp; "_ProductivityImpactPercent"),1)</f>
        <v>0</v>
      </c>
      <c r="AK87" s="4" cm="1">
        <f t="array" aca="1" ref="AK87" ca="1">'Input Sheet'!AK183 * IFERROR(INDIRECT('Input Sheet'!$AO183 &amp; "_ProductivityImpactPercent"),1)</f>
        <v>0</v>
      </c>
      <c r="AL87" s="4" cm="1">
        <f t="array" aca="1" ref="AL87" ca="1">'Input Sheet'!AL183 * IFERROR(INDIRECT('Input Sheet'!$AO183 &amp; "_ProductivityImpactPercent"),1)</f>
        <v>0</v>
      </c>
      <c r="AM87" s="4" cm="1">
        <f t="array" aca="1" ref="AM87" ca="1">'Input Sheet'!AM183 * IFERROR(INDIRECT('Input Sheet'!$AO183 &amp; "_ProductivityImpactPercent"),1)</f>
        <v>0</v>
      </c>
    </row>
    <row r="88" spans="2:39" x14ac:dyDescent="0.45">
      <c r="B88" s="4" t="str">
        <f>IF(ISBLANK('Input Sheet'!$B184),"",'Input Sheet'!$B184)</f>
        <v/>
      </c>
      <c r="C88" s="3" t="str">
        <f>IF(ISBLANK('Input Sheet'!$C184),"",'Input Sheet'!$C184)</f>
        <v/>
      </c>
      <c r="D88" s="4" cm="1">
        <f t="array" aca="1" ref="D88" ca="1">'Input Sheet'!D184 * IFERROR(INDIRECT('Input Sheet'!$AO184 &amp; "_ProductivityImpactPercent"),1)</f>
        <v>0</v>
      </c>
      <c r="E88" s="4" cm="1">
        <f t="array" aca="1" ref="E88" ca="1">'Input Sheet'!E184 * IFERROR(INDIRECT('Input Sheet'!$AO184 &amp; "_ProductivityImpactPercent"),1)</f>
        <v>0</v>
      </c>
      <c r="F88" s="4" cm="1">
        <f t="array" aca="1" ref="F88" ca="1">'Input Sheet'!F184 * IFERROR(INDIRECT('Input Sheet'!$AO184 &amp; "_ProductivityImpactPercent"),1)</f>
        <v>0</v>
      </c>
      <c r="G88" s="4" cm="1">
        <f t="array" aca="1" ref="G88" ca="1">'Input Sheet'!G184 * IFERROR(INDIRECT('Input Sheet'!$AO184 &amp; "_ProductivityImpactPercent"),1)</f>
        <v>0</v>
      </c>
      <c r="H88" s="4" cm="1">
        <f t="array" aca="1" ref="H88" ca="1">'Input Sheet'!H184 * IFERROR(INDIRECT('Input Sheet'!$AO184 &amp; "_ProductivityImpactPercent"),1)</f>
        <v>0</v>
      </c>
      <c r="I88" s="4" cm="1">
        <f t="array" aca="1" ref="I88" ca="1">'Input Sheet'!I184 * IFERROR(INDIRECT('Input Sheet'!$AO184 &amp; "_ProductivityImpactPercent"),1)</f>
        <v>0</v>
      </c>
      <c r="J88" s="4" cm="1">
        <f t="array" aca="1" ref="J88" ca="1">'Input Sheet'!J184 * IFERROR(INDIRECT('Input Sheet'!$AO184 &amp; "_ProductivityImpactPercent"),1)</f>
        <v>0</v>
      </c>
      <c r="K88" s="4" cm="1">
        <f t="array" aca="1" ref="K88" ca="1">'Input Sheet'!K184 * IFERROR(INDIRECT('Input Sheet'!$AO184 &amp; "_ProductivityImpactPercent"),1)</f>
        <v>0</v>
      </c>
      <c r="L88" s="4" cm="1">
        <f t="array" aca="1" ref="L88" ca="1">'Input Sheet'!L184 * IFERROR(INDIRECT('Input Sheet'!$AO184 &amp; "_ProductivityImpactPercent"),1)</f>
        <v>0</v>
      </c>
      <c r="M88" s="4" cm="1">
        <f t="array" aca="1" ref="M88" ca="1">'Input Sheet'!M184 * IFERROR(INDIRECT('Input Sheet'!$AO184 &amp; "_ProductivityImpactPercent"),1)</f>
        <v>0</v>
      </c>
      <c r="N88" s="4" cm="1">
        <f t="array" aca="1" ref="N88" ca="1">'Input Sheet'!N184 * IFERROR(INDIRECT('Input Sheet'!$AO184 &amp; "_ProductivityImpactPercent"),1)</f>
        <v>0</v>
      </c>
      <c r="O88" s="4" cm="1">
        <f t="array" aca="1" ref="O88" ca="1">'Input Sheet'!O184 * IFERROR(INDIRECT('Input Sheet'!$AO184 &amp; "_ProductivityImpactPercent"),1)</f>
        <v>0</v>
      </c>
      <c r="P88" s="4" cm="1">
        <f t="array" aca="1" ref="P88" ca="1">'Input Sheet'!P184 * IFERROR(INDIRECT('Input Sheet'!$AO184 &amp; "_ProductivityImpactPercent"),1)</f>
        <v>0</v>
      </c>
      <c r="Q88" s="4" cm="1">
        <f t="array" aca="1" ref="Q88" ca="1">'Input Sheet'!Q184 * IFERROR(INDIRECT('Input Sheet'!$AO184 &amp; "_ProductivityImpactPercent"),1)</f>
        <v>0</v>
      </c>
      <c r="R88" s="4" cm="1">
        <f t="array" aca="1" ref="R88" ca="1">'Input Sheet'!R184 * IFERROR(INDIRECT('Input Sheet'!$AO184 &amp; "_ProductivityImpactPercent"),1)</f>
        <v>0</v>
      </c>
      <c r="S88" s="4" cm="1">
        <f t="array" aca="1" ref="S88" ca="1">'Input Sheet'!S184 * IFERROR(INDIRECT('Input Sheet'!$AO184 &amp; "_ProductivityImpactPercent"),1)</f>
        <v>0</v>
      </c>
      <c r="T88" s="4" cm="1">
        <f t="array" aca="1" ref="T88" ca="1">'Input Sheet'!T184 * IFERROR(INDIRECT('Input Sheet'!$AO184 &amp; "_ProductivityImpactPercent"),1)</f>
        <v>0</v>
      </c>
      <c r="U88" s="4" cm="1">
        <f t="array" aca="1" ref="U88" ca="1">'Input Sheet'!U184 * IFERROR(INDIRECT('Input Sheet'!$AO184 &amp; "_ProductivityImpactPercent"),1)</f>
        <v>0</v>
      </c>
      <c r="V88" s="4" cm="1">
        <f t="array" aca="1" ref="V88" ca="1">'Input Sheet'!V184 * IFERROR(INDIRECT('Input Sheet'!$AO184 &amp; "_ProductivityImpactPercent"),1)</f>
        <v>0</v>
      </c>
      <c r="W88" s="4" cm="1">
        <f t="array" aca="1" ref="W88" ca="1">'Input Sheet'!W184 * IFERROR(INDIRECT('Input Sheet'!$AO184 &amp; "_ProductivityImpactPercent"),1)</f>
        <v>0</v>
      </c>
      <c r="X88" s="4" cm="1">
        <f t="array" aca="1" ref="X88" ca="1">'Input Sheet'!X184 * IFERROR(INDIRECT('Input Sheet'!$AO184 &amp; "_ProductivityImpactPercent"),1)</f>
        <v>0</v>
      </c>
      <c r="Y88" s="4" cm="1">
        <f t="array" aca="1" ref="Y88" ca="1">'Input Sheet'!Y184 * IFERROR(INDIRECT('Input Sheet'!$AO184 &amp; "_ProductivityImpactPercent"),1)</f>
        <v>0</v>
      </c>
      <c r="Z88" s="4" cm="1">
        <f t="array" aca="1" ref="Z88" ca="1">'Input Sheet'!Z184 * IFERROR(INDIRECT('Input Sheet'!$AO184 &amp; "_ProductivityImpactPercent"),1)</f>
        <v>0</v>
      </c>
      <c r="AA88" s="4" cm="1">
        <f t="array" aca="1" ref="AA88" ca="1">'Input Sheet'!AA184 * IFERROR(INDIRECT('Input Sheet'!$AO184 &amp; "_ProductivityImpactPercent"),1)</f>
        <v>0</v>
      </c>
      <c r="AB88" s="4" cm="1">
        <f t="array" aca="1" ref="AB88" ca="1">'Input Sheet'!AB184 * IFERROR(INDIRECT('Input Sheet'!$AO184 &amp; "_ProductivityImpactPercent"),1)</f>
        <v>0</v>
      </c>
      <c r="AC88" s="4" cm="1">
        <f t="array" aca="1" ref="AC88" ca="1">'Input Sheet'!AC184 * IFERROR(INDIRECT('Input Sheet'!$AO184 &amp; "_ProductivityImpactPercent"),1)</f>
        <v>0</v>
      </c>
      <c r="AD88" s="4" cm="1">
        <f t="array" aca="1" ref="AD88" ca="1">'Input Sheet'!AD184 * IFERROR(INDIRECT('Input Sheet'!$AO184 &amp; "_ProductivityImpactPercent"),1)</f>
        <v>0</v>
      </c>
      <c r="AE88" s="4" cm="1">
        <f t="array" aca="1" ref="AE88" ca="1">'Input Sheet'!AE184 * IFERROR(INDIRECT('Input Sheet'!$AO184 &amp; "_ProductivityImpactPercent"),1)</f>
        <v>0</v>
      </c>
      <c r="AF88" s="4" cm="1">
        <f t="array" aca="1" ref="AF88" ca="1">'Input Sheet'!AF184 * IFERROR(INDIRECT('Input Sheet'!$AO184 &amp; "_ProductivityImpactPercent"),1)</f>
        <v>0</v>
      </c>
      <c r="AG88" s="4" cm="1">
        <f t="array" aca="1" ref="AG88" ca="1">'Input Sheet'!AG184 * IFERROR(INDIRECT('Input Sheet'!$AO184 &amp; "_ProductivityImpactPercent"),1)</f>
        <v>0</v>
      </c>
      <c r="AH88" s="4" cm="1">
        <f t="array" aca="1" ref="AH88" ca="1">'Input Sheet'!AH184 * IFERROR(INDIRECT('Input Sheet'!$AO184 &amp; "_ProductivityImpactPercent"),1)</f>
        <v>0</v>
      </c>
      <c r="AI88" s="4" cm="1">
        <f t="array" aca="1" ref="AI88" ca="1">'Input Sheet'!AI184 * IFERROR(INDIRECT('Input Sheet'!$AO184 &amp; "_ProductivityImpactPercent"),1)</f>
        <v>0</v>
      </c>
      <c r="AJ88" s="4" cm="1">
        <f t="array" aca="1" ref="AJ88" ca="1">'Input Sheet'!AJ184 * IFERROR(INDIRECT('Input Sheet'!$AO184 &amp; "_ProductivityImpactPercent"),1)</f>
        <v>0</v>
      </c>
      <c r="AK88" s="4" cm="1">
        <f t="array" aca="1" ref="AK88" ca="1">'Input Sheet'!AK184 * IFERROR(INDIRECT('Input Sheet'!$AO184 &amp; "_ProductivityImpactPercent"),1)</f>
        <v>0</v>
      </c>
      <c r="AL88" s="4" cm="1">
        <f t="array" aca="1" ref="AL88" ca="1">'Input Sheet'!AL184 * IFERROR(INDIRECT('Input Sheet'!$AO184 &amp; "_ProductivityImpactPercent"),1)</f>
        <v>0</v>
      </c>
      <c r="AM88" s="4" cm="1">
        <f t="array" aca="1" ref="AM88" ca="1">'Input Sheet'!AM184 * IFERROR(INDIRECT('Input Sheet'!$AO184 &amp; "_ProductivityImpactPercent"),1)</f>
        <v>0</v>
      </c>
    </row>
    <row r="89" spans="2:39" ht="14.25" customHeight="1" x14ac:dyDescent="0.45">
      <c r="B89" s="4" t="str">
        <f>IF(ISBLANK('Input Sheet'!$B185),"",'Input Sheet'!$B185)</f>
        <v/>
      </c>
      <c r="C89" s="5" t="str">
        <f>IF(ISBLANK('Input Sheet'!$C185),"",'Input Sheet'!$C185)</f>
        <v/>
      </c>
      <c r="D89" s="4" cm="1">
        <f t="array" aca="1" ref="D89" ca="1">'Input Sheet'!D185 * IFERROR(INDIRECT('Input Sheet'!$AO185 &amp; "_ProductivityImpactPercent"),1)</f>
        <v>0</v>
      </c>
      <c r="E89" s="4" cm="1">
        <f t="array" aca="1" ref="E89" ca="1">'Input Sheet'!E185 * IFERROR(INDIRECT('Input Sheet'!$AO185 &amp; "_ProductivityImpactPercent"),1)</f>
        <v>0</v>
      </c>
      <c r="F89" s="4" cm="1">
        <f t="array" aca="1" ref="F89" ca="1">'Input Sheet'!F185 * IFERROR(INDIRECT('Input Sheet'!$AO185 &amp; "_ProductivityImpactPercent"),1)</f>
        <v>0</v>
      </c>
      <c r="G89" s="4" cm="1">
        <f t="array" aca="1" ref="G89" ca="1">'Input Sheet'!G185 * IFERROR(INDIRECT('Input Sheet'!$AO185 &amp; "_ProductivityImpactPercent"),1)</f>
        <v>0</v>
      </c>
      <c r="H89" s="4" cm="1">
        <f t="array" aca="1" ref="H89" ca="1">'Input Sheet'!H185 * IFERROR(INDIRECT('Input Sheet'!$AO185 &amp; "_ProductivityImpactPercent"),1)</f>
        <v>0</v>
      </c>
      <c r="I89" s="4" cm="1">
        <f t="array" aca="1" ref="I89" ca="1">'Input Sheet'!I185 * IFERROR(INDIRECT('Input Sheet'!$AO185 &amp; "_ProductivityImpactPercent"),1)</f>
        <v>0</v>
      </c>
      <c r="J89" s="4" cm="1">
        <f t="array" aca="1" ref="J89" ca="1">'Input Sheet'!J185 * IFERROR(INDIRECT('Input Sheet'!$AO185 &amp; "_ProductivityImpactPercent"),1)</f>
        <v>0</v>
      </c>
      <c r="K89" s="4" cm="1">
        <f t="array" aca="1" ref="K89" ca="1">'Input Sheet'!K185 * IFERROR(INDIRECT('Input Sheet'!$AO185 &amp; "_ProductivityImpactPercent"),1)</f>
        <v>0</v>
      </c>
      <c r="L89" s="4" cm="1">
        <f t="array" aca="1" ref="L89" ca="1">'Input Sheet'!L185 * IFERROR(INDIRECT('Input Sheet'!$AO185 &amp; "_ProductivityImpactPercent"),1)</f>
        <v>0</v>
      </c>
      <c r="M89" s="4" cm="1">
        <f t="array" aca="1" ref="M89" ca="1">'Input Sheet'!M185 * IFERROR(INDIRECT('Input Sheet'!$AO185 &amp; "_ProductivityImpactPercent"),1)</f>
        <v>0</v>
      </c>
      <c r="N89" s="4" cm="1">
        <f t="array" aca="1" ref="N89" ca="1">'Input Sheet'!N185 * IFERROR(INDIRECT('Input Sheet'!$AO185 &amp; "_ProductivityImpactPercent"),1)</f>
        <v>0</v>
      </c>
      <c r="O89" s="4" cm="1">
        <f t="array" aca="1" ref="O89" ca="1">'Input Sheet'!O185 * IFERROR(INDIRECT('Input Sheet'!$AO185 &amp; "_ProductivityImpactPercent"),1)</f>
        <v>0</v>
      </c>
      <c r="P89" s="4" cm="1">
        <f t="array" aca="1" ref="P89" ca="1">'Input Sheet'!P185 * IFERROR(INDIRECT('Input Sheet'!$AO185 &amp; "_ProductivityImpactPercent"),1)</f>
        <v>0</v>
      </c>
      <c r="Q89" s="4" cm="1">
        <f t="array" aca="1" ref="Q89" ca="1">'Input Sheet'!Q185 * IFERROR(INDIRECT('Input Sheet'!$AO185 &amp; "_ProductivityImpactPercent"),1)</f>
        <v>0</v>
      </c>
      <c r="R89" s="4" cm="1">
        <f t="array" aca="1" ref="R89" ca="1">'Input Sheet'!R185 * IFERROR(INDIRECT('Input Sheet'!$AO185 &amp; "_ProductivityImpactPercent"),1)</f>
        <v>0</v>
      </c>
      <c r="S89" s="4" cm="1">
        <f t="array" aca="1" ref="S89" ca="1">'Input Sheet'!S185 * IFERROR(INDIRECT('Input Sheet'!$AO185 &amp; "_ProductivityImpactPercent"),1)</f>
        <v>0</v>
      </c>
      <c r="T89" s="4" cm="1">
        <f t="array" aca="1" ref="T89" ca="1">'Input Sheet'!T185 * IFERROR(INDIRECT('Input Sheet'!$AO185 &amp; "_ProductivityImpactPercent"),1)</f>
        <v>0</v>
      </c>
      <c r="U89" s="4" cm="1">
        <f t="array" aca="1" ref="U89" ca="1">'Input Sheet'!U185 * IFERROR(INDIRECT('Input Sheet'!$AO185 &amp; "_ProductivityImpactPercent"),1)</f>
        <v>0</v>
      </c>
      <c r="V89" s="4" cm="1">
        <f t="array" aca="1" ref="V89" ca="1">'Input Sheet'!V185 * IFERROR(INDIRECT('Input Sheet'!$AO185 &amp; "_ProductivityImpactPercent"),1)</f>
        <v>0</v>
      </c>
      <c r="W89" s="4" cm="1">
        <f t="array" aca="1" ref="W89" ca="1">'Input Sheet'!W185 * IFERROR(INDIRECT('Input Sheet'!$AO185 &amp; "_ProductivityImpactPercent"),1)</f>
        <v>0</v>
      </c>
      <c r="X89" s="4" cm="1">
        <f t="array" aca="1" ref="X89" ca="1">'Input Sheet'!X185 * IFERROR(INDIRECT('Input Sheet'!$AO185 &amp; "_ProductivityImpactPercent"),1)</f>
        <v>0</v>
      </c>
      <c r="Y89" s="4" cm="1">
        <f t="array" aca="1" ref="Y89" ca="1">'Input Sheet'!Y185 * IFERROR(INDIRECT('Input Sheet'!$AO185 &amp; "_ProductivityImpactPercent"),1)</f>
        <v>0</v>
      </c>
      <c r="Z89" s="4" cm="1">
        <f t="array" aca="1" ref="Z89" ca="1">'Input Sheet'!Z185 * IFERROR(INDIRECT('Input Sheet'!$AO185 &amp; "_ProductivityImpactPercent"),1)</f>
        <v>0</v>
      </c>
      <c r="AA89" s="4" cm="1">
        <f t="array" aca="1" ref="AA89" ca="1">'Input Sheet'!AA185 * IFERROR(INDIRECT('Input Sheet'!$AO185 &amp; "_ProductivityImpactPercent"),1)</f>
        <v>0</v>
      </c>
      <c r="AB89" s="4" cm="1">
        <f t="array" aca="1" ref="AB89" ca="1">'Input Sheet'!AB185 * IFERROR(INDIRECT('Input Sheet'!$AO185 &amp; "_ProductivityImpactPercent"),1)</f>
        <v>0</v>
      </c>
      <c r="AC89" s="4" cm="1">
        <f t="array" aca="1" ref="AC89" ca="1">'Input Sheet'!AC185 * IFERROR(INDIRECT('Input Sheet'!$AO185 &amp; "_ProductivityImpactPercent"),1)</f>
        <v>0</v>
      </c>
      <c r="AD89" s="4" cm="1">
        <f t="array" aca="1" ref="AD89" ca="1">'Input Sheet'!AD185 * IFERROR(INDIRECT('Input Sheet'!$AO185 &amp; "_ProductivityImpactPercent"),1)</f>
        <v>0</v>
      </c>
      <c r="AE89" s="4" cm="1">
        <f t="array" aca="1" ref="AE89" ca="1">'Input Sheet'!AE185 * IFERROR(INDIRECT('Input Sheet'!$AO185 &amp; "_ProductivityImpactPercent"),1)</f>
        <v>0</v>
      </c>
      <c r="AF89" s="4" cm="1">
        <f t="array" aca="1" ref="AF89" ca="1">'Input Sheet'!AF185 * IFERROR(INDIRECT('Input Sheet'!$AO185 &amp; "_ProductivityImpactPercent"),1)</f>
        <v>0</v>
      </c>
      <c r="AG89" s="4" cm="1">
        <f t="array" aca="1" ref="AG89" ca="1">'Input Sheet'!AG185 * IFERROR(INDIRECT('Input Sheet'!$AO185 &amp; "_ProductivityImpactPercent"),1)</f>
        <v>0</v>
      </c>
      <c r="AH89" s="4" cm="1">
        <f t="array" aca="1" ref="AH89" ca="1">'Input Sheet'!AH185 * IFERROR(INDIRECT('Input Sheet'!$AO185 &amp; "_ProductivityImpactPercent"),1)</f>
        <v>0</v>
      </c>
      <c r="AI89" s="4" cm="1">
        <f t="array" aca="1" ref="AI89" ca="1">'Input Sheet'!AI185 * IFERROR(INDIRECT('Input Sheet'!$AO185 &amp; "_ProductivityImpactPercent"),1)</f>
        <v>0</v>
      </c>
      <c r="AJ89" s="4" cm="1">
        <f t="array" aca="1" ref="AJ89" ca="1">'Input Sheet'!AJ185 * IFERROR(INDIRECT('Input Sheet'!$AO185 &amp; "_ProductivityImpactPercent"),1)</f>
        <v>0</v>
      </c>
      <c r="AK89" s="4" cm="1">
        <f t="array" aca="1" ref="AK89" ca="1">'Input Sheet'!AK185 * IFERROR(INDIRECT('Input Sheet'!$AO185 &amp; "_ProductivityImpactPercent"),1)</f>
        <v>0</v>
      </c>
      <c r="AL89" s="4" cm="1">
        <f t="array" aca="1" ref="AL89" ca="1">'Input Sheet'!AL185 * IFERROR(INDIRECT('Input Sheet'!$AO185 &amp; "_ProductivityImpactPercent"),1)</f>
        <v>0</v>
      </c>
      <c r="AM89" s="4" cm="1">
        <f t="array" aca="1" ref="AM89" ca="1">'Input Sheet'!AM185 * IFERROR(INDIRECT('Input Sheet'!$AO185 &amp; "_ProductivityImpactPercent"),1)</f>
        <v>0</v>
      </c>
    </row>
    <row r="90" spans="2:39" x14ac:dyDescent="0.45">
      <c r="B90" s="5" t="s">
        <v>56</v>
      </c>
      <c r="C90" s="3"/>
      <c r="D90" s="10">
        <f ca="1">SUBTOTAL(109,ProductivityHoursTable[Month 01])</f>
        <v>34.959999999999994</v>
      </c>
      <c r="E90" s="10">
        <f ca="1">SUBTOTAL(109,ProductivityHoursTable[Month 02])</f>
        <v>69.919999999999987</v>
      </c>
      <c r="F90" s="10">
        <f ca="1">SUBTOTAL(109,ProductivityHoursTable[Month 03])</f>
        <v>139.83999999999997</v>
      </c>
      <c r="G90" s="10">
        <f ca="1">SUBTOTAL(109,ProductivityHoursTable[Month 04])</f>
        <v>139.83999999999997</v>
      </c>
      <c r="H90" s="10">
        <f ca="1">SUBTOTAL(109,ProductivityHoursTable[Month 05])</f>
        <v>139.83999999999997</v>
      </c>
      <c r="I90" s="10">
        <f ca="1">SUBTOTAL(109,ProductivityHoursTable[Month 06])</f>
        <v>279.67999999999995</v>
      </c>
      <c r="J90" s="10">
        <f ca="1">SUBTOTAL(109,ProductivityHoursTable[Month 07])</f>
        <v>279.67999999999995</v>
      </c>
      <c r="K90" s="10">
        <f ca="1">SUBTOTAL(109,ProductivityHoursTable[Month 08])</f>
        <v>279.67999999999995</v>
      </c>
      <c r="L90" s="10">
        <f ca="1">SUBTOTAL(109,ProductivityHoursTable[Month 09])</f>
        <v>559.3599999999999</v>
      </c>
      <c r="M90" s="10">
        <f ca="1">SUBTOTAL(109,ProductivityHoursTable[Month 10])</f>
        <v>559.3599999999999</v>
      </c>
      <c r="N90" s="10">
        <f ca="1">SUBTOTAL(109,ProductivityHoursTable[Month 11])</f>
        <v>279.67999999999995</v>
      </c>
      <c r="O90" s="10">
        <f ca="1">SUBTOTAL(109,ProductivityHoursTable[Month 12])</f>
        <v>139.83999999999997</v>
      </c>
      <c r="P90" s="10">
        <f ca="1">SUBTOTAL(109,ProductivityHoursTable[Month 13])</f>
        <v>0</v>
      </c>
      <c r="Q90" s="10">
        <f ca="1">SUBTOTAL(109,ProductivityHoursTable[Month 14])</f>
        <v>0</v>
      </c>
      <c r="R90" s="10">
        <f ca="1">SUBTOTAL(109,ProductivityHoursTable[Month 15])</f>
        <v>0</v>
      </c>
      <c r="S90" s="10">
        <f ca="1">SUBTOTAL(109,ProductivityHoursTable[Month 16])</f>
        <v>0</v>
      </c>
      <c r="T90" s="10">
        <f ca="1">SUBTOTAL(109,ProductivityHoursTable[Month 17])</f>
        <v>0</v>
      </c>
      <c r="U90" s="10">
        <f ca="1">SUBTOTAL(109,ProductivityHoursTable[Month 18])</f>
        <v>0</v>
      </c>
      <c r="V90" s="10">
        <f ca="1">SUBTOTAL(109,ProductivityHoursTable[Month 19])</f>
        <v>0</v>
      </c>
      <c r="W90" s="10">
        <f ca="1">SUBTOTAL(109,ProductivityHoursTable[Month 20])</f>
        <v>0</v>
      </c>
      <c r="X90" s="10">
        <f ca="1">SUBTOTAL(109,ProductivityHoursTable[Month 21])</f>
        <v>0</v>
      </c>
      <c r="Y90" s="10">
        <f ca="1">SUBTOTAL(109,ProductivityHoursTable[Month 22])</f>
        <v>0</v>
      </c>
      <c r="Z90" s="10">
        <f ca="1">SUBTOTAL(109,ProductivityHoursTable[Month 23])</f>
        <v>0</v>
      </c>
      <c r="AA90" s="10">
        <f ca="1">SUBTOTAL(109,ProductivityHoursTable[Month 24])</f>
        <v>0</v>
      </c>
      <c r="AB90" s="10">
        <f ca="1">SUBTOTAL(109,ProductivityHoursTable[Month 25])</f>
        <v>0</v>
      </c>
      <c r="AC90" s="10">
        <f ca="1">SUBTOTAL(109,ProductivityHoursTable[Month 26])</f>
        <v>0</v>
      </c>
      <c r="AD90" s="10">
        <f ca="1">SUBTOTAL(109,ProductivityHoursTable[Month 27])</f>
        <v>0</v>
      </c>
      <c r="AE90" s="10">
        <f ca="1">SUBTOTAL(109,ProductivityHoursTable[Month 28])</f>
        <v>0</v>
      </c>
      <c r="AF90" s="10">
        <f ca="1">SUBTOTAL(109,ProductivityHoursTable[Month 29])</f>
        <v>0</v>
      </c>
      <c r="AG90" s="10">
        <f ca="1">SUBTOTAL(109,ProductivityHoursTable[Month 30])</f>
        <v>0</v>
      </c>
      <c r="AH90" s="10">
        <f ca="1">SUBTOTAL(109,ProductivityHoursTable[Month 31])</f>
        <v>0</v>
      </c>
      <c r="AI90" s="10">
        <f ca="1">SUBTOTAL(109,ProductivityHoursTable[Month 32])</f>
        <v>0</v>
      </c>
      <c r="AJ90" s="10">
        <f ca="1">SUBTOTAL(109,ProductivityHoursTable[Month 33])</f>
        <v>0</v>
      </c>
      <c r="AK90" s="10">
        <f ca="1">SUBTOTAL(109,ProductivityHoursTable[Month 34])</f>
        <v>0</v>
      </c>
      <c r="AL90" s="10">
        <f ca="1">SUBTOTAL(109,ProductivityHoursTable[Month 35])</f>
        <v>0</v>
      </c>
      <c r="AM90" s="10">
        <f ca="1">SUBTOTAL(109,ProductivityHoursTable[Month 36])</f>
        <v>0</v>
      </c>
    </row>
    <row r="92" spans="2:39" ht="16.899999999999999" x14ac:dyDescent="0.5">
      <c r="B92" s="33" t="s">
        <v>53</v>
      </c>
    </row>
    <row r="93" spans="2:39" ht="16.899999999999999" x14ac:dyDescent="0.5">
      <c r="B93" s="33"/>
      <c r="C93" s="30"/>
      <c r="D93" s="2">
        <f>'Input Sheet'!D$159</f>
        <v>43952</v>
      </c>
      <c r="E93" s="2">
        <f>'Input Sheet'!E$159</f>
        <v>43983</v>
      </c>
      <c r="F93" s="2">
        <f>'Input Sheet'!F$159</f>
        <v>44013</v>
      </c>
      <c r="G93" s="2">
        <f>'Input Sheet'!G$159</f>
        <v>44044</v>
      </c>
      <c r="H93" s="2">
        <f>'Input Sheet'!H$159</f>
        <v>44075</v>
      </c>
      <c r="I93" s="2">
        <f>'Input Sheet'!I$159</f>
        <v>44105</v>
      </c>
      <c r="J93" s="2">
        <f>'Input Sheet'!J$159</f>
        <v>44136</v>
      </c>
      <c r="K93" s="2">
        <f>'Input Sheet'!K$159</f>
        <v>44166</v>
      </c>
      <c r="L93" s="2">
        <f>'Input Sheet'!L$159</f>
        <v>44197</v>
      </c>
      <c r="M93" s="2">
        <f>'Input Sheet'!M$159</f>
        <v>44228</v>
      </c>
      <c r="N93" s="2">
        <f>'Input Sheet'!N$159</f>
        <v>44256</v>
      </c>
      <c r="O93" s="2">
        <f>'Input Sheet'!O$159</f>
        <v>44287</v>
      </c>
      <c r="P93" s="2">
        <f>'Input Sheet'!P$159</f>
        <v>44317</v>
      </c>
      <c r="Q93" s="2">
        <f>'Input Sheet'!Q$159</f>
        <v>44348</v>
      </c>
      <c r="R93" s="2">
        <f>'Input Sheet'!R$159</f>
        <v>44378</v>
      </c>
      <c r="S93" s="2">
        <f>'Input Sheet'!S$159</f>
        <v>44409</v>
      </c>
      <c r="T93" s="2">
        <f>'Input Sheet'!T$159</f>
        <v>44440</v>
      </c>
      <c r="U93" s="2">
        <f>'Input Sheet'!U$159</f>
        <v>44470</v>
      </c>
      <c r="V93" s="2">
        <f>'Input Sheet'!V$159</f>
        <v>44501</v>
      </c>
      <c r="W93" s="2">
        <f>'Input Sheet'!W$159</f>
        <v>44531</v>
      </c>
      <c r="X93" s="2">
        <f>'Input Sheet'!X$159</f>
        <v>44562</v>
      </c>
      <c r="Y93" s="2">
        <f>'Input Sheet'!Y$159</f>
        <v>44593</v>
      </c>
      <c r="Z93" s="2">
        <f>'Input Sheet'!Z$159</f>
        <v>44621</v>
      </c>
      <c r="AA93" s="2">
        <f>'Input Sheet'!AA$159</f>
        <v>44652</v>
      </c>
      <c r="AB93" s="2">
        <f>'Input Sheet'!AB$159</f>
        <v>44682</v>
      </c>
      <c r="AC93" s="2">
        <f>'Input Sheet'!AC$159</f>
        <v>44713</v>
      </c>
      <c r="AD93" s="2">
        <f>'Input Sheet'!AD$159</f>
        <v>44743</v>
      </c>
      <c r="AE93" s="2">
        <f>'Input Sheet'!AE$159</f>
        <v>44774</v>
      </c>
      <c r="AF93" s="2">
        <f>'Input Sheet'!AF$159</f>
        <v>44805</v>
      </c>
      <c r="AG93" s="2">
        <f>'Input Sheet'!AG$159</f>
        <v>44835</v>
      </c>
      <c r="AH93" s="2">
        <f>'Input Sheet'!AH$159</f>
        <v>44866</v>
      </c>
      <c r="AI93" s="2">
        <f>'Input Sheet'!AI$159</f>
        <v>44896</v>
      </c>
      <c r="AJ93" s="2">
        <f>'Input Sheet'!AJ$159</f>
        <v>44927</v>
      </c>
      <c r="AK93" s="2">
        <f>'Input Sheet'!AK$159</f>
        <v>44958</v>
      </c>
      <c r="AL93" s="2">
        <f>'Input Sheet'!AL$159</f>
        <v>44986</v>
      </c>
      <c r="AM93" s="2">
        <f>'Input Sheet'!AM$159</f>
        <v>45017</v>
      </c>
    </row>
    <row r="94" spans="2:39" x14ac:dyDescent="0.45">
      <c r="B94" t="s">
        <v>90</v>
      </c>
      <c r="C94" t="s">
        <v>7</v>
      </c>
      <c r="D94" s="1" t="s">
        <v>9</v>
      </c>
      <c r="E94" s="1" t="s">
        <v>10</v>
      </c>
      <c r="F94" s="1" t="s">
        <v>11</v>
      </c>
      <c r="G94" s="1" t="s">
        <v>12</v>
      </c>
      <c r="H94" s="1" t="s">
        <v>13</v>
      </c>
      <c r="I94" s="1" t="s">
        <v>14</v>
      </c>
      <c r="J94" s="1" t="s">
        <v>15</v>
      </c>
      <c r="K94" s="1" t="s">
        <v>16</v>
      </c>
      <c r="L94" s="1" t="s">
        <v>17</v>
      </c>
      <c r="M94" s="1" t="s">
        <v>18</v>
      </c>
      <c r="N94" s="1" t="s">
        <v>19</v>
      </c>
      <c r="O94" s="1" t="s">
        <v>20</v>
      </c>
      <c r="P94" s="1" t="s">
        <v>21</v>
      </c>
      <c r="Q94" s="1" t="s">
        <v>22</v>
      </c>
      <c r="R94" s="1" t="s">
        <v>23</v>
      </c>
      <c r="S94" s="1" t="s">
        <v>24</v>
      </c>
      <c r="T94" s="1" t="s">
        <v>25</v>
      </c>
      <c r="U94" s="1" t="s">
        <v>26</v>
      </c>
      <c r="V94" s="1" t="s">
        <v>27</v>
      </c>
      <c r="W94" s="1" t="s">
        <v>28</v>
      </c>
      <c r="X94" s="1" t="s">
        <v>29</v>
      </c>
      <c r="Y94" s="1" t="s">
        <v>30</v>
      </c>
      <c r="Z94" s="1" t="s">
        <v>31</v>
      </c>
      <c r="AA94" s="1" t="s">
        <v>32</v>
      </c>
      <c r="AB94" s="1" t="s">
        <v>33</v>
      </c>
      <c r="AC94" s="1" t="s">
        <v>34</v>
      </c>
      <c r="AD94" s="1" t="s">
        <v>35</v>
      </c>
      <c r="AE94" s="1" t="s">
        <v>36</v>
      </c>
      <c r="AF94" s="1" t="s">
        <v>37</v>
      </c>
      <c r="AG94" s="1" t="s">
        <v>38</v>
      </c>
      <c r="AH94" s="1" t="s">
        <v>39</v>
      </c>
      <c r="AI94" s="1" t="s">
        <v>40</v>
      </c>
      <c r="AJ94" s="1" t="s">
        <v>41</v>
      </c>
      <c r="AK94" s="1" t="s">
        <v>42</v>
      </c>
      <c r="AL94" s="1" t="s">
        <v>43</v>
      </c>
      <c r="AM94" s="1" t="s">
        <v>44</v>
      </c>
    </row>
    <row r="95" spans="2:39" x14ac:dyDescent="0.45">
      <c r="B95" s="4" t="str">
        <f>IF(ISBLANK('Input Sheet'!$B161),"",'Input Sheet'!$B161)</f>
        <v>HVAC and Sheet Metal</v>
      </c>
      <c r="C95" s="3" t="str">
        <f>IF(ISBLANK('Input Sheet'!$C161),"",'Input Sheet'!$C161)</f>
        <v>Foreman</v>
      </c>
      <c r="D95" s="9" cm="1">
        <f t="array" aca="1" ref="D95" ca="1">D65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382.50442559999999</v>
      </c>
      <c r="E95" s="9" cm="1">
        <f t="array" aca="1" ref="E95" ca="1">E65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765.00885119999998</v>
      </c>
      <c r="F95" s="9" cm="1">
        <f t="array" aca="1" ref="F95" ca="1">F65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G95" s="9" cm="1">
        <f t="array" aca="1" ref="G95" ca="1">G65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H95" s="9" cm="1">
        <f t="array" aca="1" ref="H95" ca="1">H65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I95" s="9" cm="1">
        <f t="array" aca="1" ref="I95" ca="1">I65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J95" s="9" cm="1">
        <f t="array" aca="1" ref="J95" ca="1">J65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K95" s="9" cm="1">
        <f t="array" aca="1" ref="K95" ca="1">K65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L95" s="9" cm="1">
        <f t="array" aca="1" ref="L95" ca="1">L65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6120.0708095999998</v>
      </c>
      <c r="M95" s="9" cm="1">
        <f t="array" aca="1" ref="M95" ca="1">M65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6120.0708095999998</v>
      </c>
      <c r="N95" s="9" cm="1">
        <f t="array" aca="1" ref="N95" ca="1">N65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O95" s="9" cm="1">
        <f t="array" aca="1" ref="O95" ca="1">O65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P95" s="9" cm="1">
        <f t="array" aca="1" ref="P95" ca="1">P65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95" s="9" cm="1">
        <f t="array" aca="1" ref="Q95" ca="1">Q65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95" s="9" cm="1">
        <f t="array" aca="1" ref="R95" ca="1">R65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95" s="9" cm="1">
        <f t="array" aca="1" ref="S95" ca="1">S65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95" s="9" cm="1">
        <f t="array" aca="1" ref="T95" ca="1">T65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95" s="9" cm="1">
        <f t="array" aca="1" ref="U95" ca="1">U65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95" s="9" cm="1">
        <f t="array" aca="1" ref="V95" ca="1">V65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95" s="9" cm="1">
        <f t="array" aca="1" ref="W95" ca="1">W65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95" s="9" cm="1">
        <f t="array" aca="1" ref="X95" ca="1">X65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95" s="9" cm="1">
        <f t="array" aca="1" ref="Y95" ca="1">Y65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95" s="9" cm="1">
        <f t="array" aca="1" ref="Z95" ca="1">Z65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95" s="9" cm="1">
        <f t="array" aca="1" ref="AA95" ca="1">AA65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95" s="9" cm="1">
        <f t="array" aca="1" ref="AB95" ca="1">AB65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95" s="9" cm="1">
        <f t="array" aca="1" ref="AC95" ca="1">AC65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95" s="9" cm="1">
        <f t="array" aca="1" ref="AD95" ca="1">AD65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95" s="9" cm="1">
        <f t="array" aca="1" ref="AE95" ca="1">AE65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95" s="9" cm="1">
        <f t="array" aca="1" ref="AF95" ca="1">AF65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95" s="9" cm="1">
        <f t="array" aca="1" ref="AG95" ca="1">AG65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95" s="9" cm="1">
        <f t="array" aca="1" ref="AH95" ca="1">AH65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95" s="9" cm="1">
        <f t="array" aca="1" ref="AI95" ca="1">AI65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95" s="9" cm="1">
        <f t="array" aca="1" ref="AJ95" ca="1">AJ65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95" s="9" cm="1">
        <f t="array" aca="1" ref="AK95" ca="1">AK65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95" s="9" cm="1">
        <f t="array" aca="1" ref="AL95" ca="1">AL65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95" s="9" cm="1">
        <f t="array" aca="1" ref="AM95" ca="1">AM65 * SUMPRODUCT((IFERROR(INDIRECT('Input Sheet'!$AO161 &amp; "Table[Trade/Discipline]")=ProductivityCostTable[[#This Row],[Team Member]:[Team Member]],1)) * (IFERROR(INDIRECT('Input Sheet'!$AO161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96" spans="2:39" x14ac:dyDescent="0.45">
      <c r="B96" s="4" t="str">
        <f>IF(ISBLANK('Input Sheet'!$B162),"",'Input Sheet'!$B162)</f>
        <v>HVAC and Sheet Metal</v>
      </c>
      <c r="C96" s="3" t="str">
        <f>IF(ISBLANK('Input Sheet'!$C162),"",'Input Sheet'!$C162)</f>
        <v>Journeyman</v>
      </c>
      <c r="D96" s="9" cm="1">
        <f t="array" aca="1" ref="D96" ca="1">D66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788.91537779999999</v>
      </c>
      <c r="E96" s="9" cm="1">
        <f t="array" aca="1" ref="E96" ca="1">E66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1577.8307556</v>
      </c>
      <c r="F96" s="9" cm="1">
        <f t="array" aca="1" ref="F96" ca="1">F66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3155.6615111999999</v>
      </c>
      <c r="G96" s="9" cm="1">
        <f t="array" aca="1" ref="G96" ca="1">G66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3155.6615111999999</v>
      </c>
      <c r="H96" s="9" cm="1">
        <f t="array" aca="1" ref="H96" ca="1">H66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3155.6615111999999</v>
      </c>
      <c r="I96" s="9" cm="1">
        <f t="array" aca="1" ref="I96" ca="1">I66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6311.3230223999999</v>
      </c>
      <c r="J96" s="9" cm="1">
        <f t="array" aca="1" ref="J96" ca="1">J66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6311.3230223999999</v>
      </c>
      <c r="K96" s="9" cm="1">
        <f t="array" aca="1" ref="K96" ca="1">K66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6311.3230223999999</v>
      </c>
      <c r="L96" s="9" cm="1">
        <f t="array" aca="1" ref="L96" ca="1">L66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12622.6460448</v>
      </c>
      <c r="M96" s="9" cm="1">
        <f t="array" aca="1" ref="M96" ca="1">M66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12622.6460448</v>
      </c>
      <c r="N96" s="9" cm="1">
        <f t="array" aca="1" ref="N96" ca="1">N66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6311.3230223999999</v>
      </c>
      <c r="O96" s="9" cm="1">
        <f t="array" aca="1" ref="O96" ca="1">O66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3155.6615111999999</v>
      </c>
      <c r="P96" s="9" cm="1">
        <f t="array" aca="1" ref="P96" ca="1">P66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96" s="9" cm="1">
        <f t="array" aca="1" ref="Q96" ca="1">Q66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96" s="9" cm="1">
        <f t="array" aca="1" ref="R96" ca="1">R66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96" s="9" cm="1">
        <f t="array" aca="1" ref="S96" ca="1">S66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96" s="9" cm="1">
        <f t="array" aca="1" ref="T96" ca="1">T66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96" s="9" cm="1">
        <f t="array" aca="1" ref="U96" ca="1">U66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96" s="9" cm="1">
        <f t="array" aca="1" ref="V96" ca="1">V66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96" s="9" cm="1">
        <f t="array" aca="1" ref="W96" ca="1">W66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96" s="9" cm="1">
        <f t="array" aca="1" ref="X96" ca="1">X66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96" s="9" cm="1">
        <f t="array" aca="1" ref="Y96" ca="1">Y66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96" s="9" cm="1">
        <f t="array" aca="1" ref="Z96" ca="1">Z66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96" s="9" cm="1">
        <f t="array" aca="1" ref="AA96" ca="1">AA66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96" s="9" cm="1">
        <f t="array" aca="1" ref="AB96" ca="1">AB66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96" s="9" cm="1">
        <f t="array" aca="1" ref="AC96" ca="1">AC66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96" s="9" cm="1">
        <f t="array" aca="1" ref="AD96" ca="1">AD66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96" s="9" cm="1">
        <f t="array" aca="1" ref="AE96" ca="1">AE66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96" s="9" cm="1">
        <f t="array" aca="1" ref="AF96" ca="1">AF66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96" s="9" cm="1">
        <f t="array" aca="1" ref="AG96" ca="1">AG66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96" s="9" cm="1">
        <f t="array" aca="1" ref="AH96" ca="1">AH66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96" s="9" cm="1">
        <f t="array" aca="1" ref="AI96" ca="1">AI66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96" s="9" cm="1">
        <f t="array" aca="1" ref="AJ96" ca="1">AJ66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96" s="9" cm="1">
        <f t="array" aca="1" ref="AK96" ca="1">AK66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96" s="9" cm="1">
        <f t="array" aca="1" ref="AL96" ca="1">AL66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96" s="9" cm="1">
        <f t="array" aca="1" ref="AM96" ca="1">AM66 * SUMPRODUCT((IFERROR(INDIRECT('Input Sheet'!$AO162 &amp; "Table[Trade/Discipline]")=ProductivityCostTable[[#This Row],[Team Member]:[Team Member]],1)) * (IFERROR(INDIRECT('Input Sheet'!$AO162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97" spans="2:39" x14ac:dyDescent="0.45">
      <c r="B97" s="4" t="str">
        <f>IF(ISBLANK('Input Sheet'!$B163),"",'Input Sheet'!$B163)</f>
        <v>Piping</v>
      </c>
      <c r="C97" s="3" t="str">
        <f>IF(ISBLANK('Input Sheet'!$C163),"",'Input Sheet'!$C163)</f>
        <v>Foreman</v>
      </c>
      <c r="D97" s="9" cm="1">
        <f t="array" aca="1" ref="D97" ca="1">D67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382.50442559999999</v>
      </c>
      <c r="E97" s="9" cm="1">
        <f t="array" aca="1" ref="E97" ca="1">E67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765.00885119999998</v>
      </c>
      <c r="F97" s="9" cm="1">
        <f t="array" aca="1" ref="F97" ca="1">F67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G97" s="9" cm="1">
        <f t="array" aca="1" ref="G97" ca="1">G67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H97" s="9" cm="1">
        <f t="array" aca="1" ref="H97" ca="1">H67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I97" s="9" cm="1">
        <f t="array" aca="1" ref="I97" ca="1">I67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J97" s="9" cm="1">
        <f t="array" aca="1" ref="J97" ca="1">J67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K97" s="9" cm="1">
        <f t="array" aca="1" ref="K97" ca="1">K67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L97" s="9" cm="1">
        <f t="array" aca="1" ref="L97" ca="1">L67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6120.0708095999998</v>
      </c>
      <c r="M97" s="9" cm="1">
        <f t="array" aca="1" ref="M97" ca="1">M67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6120.0708095999998</v>
      </c>
      <c r="N97" s="9" cm="1">
        <f t="array" aca="1" ref="N97" ca="1">N67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O97" s="9" cm="1">
        <f t="array" aca="1" ref="O97" ca="1">O67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P97" s="9" cm="1">
        <f t="array" aca="1" ref="P97" ca="1">P67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97" s="9" cm="1">
        <f t="array" aca="1" ref="Q97" ca="1">Q67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97" s="9" cm="1">
        <f t="array" aca="1" ref="R97" ca="1">R67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97" s="9" cm="1">
        <f t="array" aca="1" ref="S97" ca="1">S67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97" s="9" cm="1">
        <f t="array" aca="1" ref="T97" ca="1">T67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97" s="9" cm="1">
        <f t="array" aca="1" ref="U97" ca="1">U67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97" s="9" cm="1">
        <f t="array" aca="1" ref="V97" ca="1">V67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97" s="9" cm="1">
        <f t="array" aca="1" ref="W97" ca="1">W67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97" s="9" cm="1">
        <f t="array" aca="1" ref="X97" ca="1">X67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97" s="9" cm="1">
        <f t="array" aca="1" ref="Y97" ca="1">Y67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97" s="9" cm="1">
        <f t="array" aca="1" ref="Z97" ca="1">Z67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97" s="9" cm="1">
        <f t="array" aca="1" ref="AA97" ca="1">AA67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97" s="9" cm="1">
        <f t="array" aca="1" ref="AB97" ca="1">AB67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97" s="9" cm="1">
        <f t="array" aca="1" ref="AC97" ca="1">AC67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97" s="9" cm="1">
        <f t="array" aca="1" ref="AD97" ca="1">AD67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97" s="9" cm="1">
        <f t="array" aca="1" ref="AE97" ca="1">AE67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97" s="9" cm="1">
        <f t="array" aca="1" ref="AF97" ca="1">AF67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97" s="9" cm="1">
        <f t="array" aca="1" ref="AG97" ca="1">AG67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97" s="9" cm="1">
        <f t="array" aca="1" ref="AH97" ca="1">AH67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97" s="9" cm="1">
        <f t="array" aca="1" ref="AI97" ca="1">AI67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97" s="9" cm="1">
        <f t="array" aca="1" ref="AJ97" ca="1">AJ67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97" s="9" cm="1">
        <f t="array" aca="1" ref="AK97" ca="1">AK67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97" s="9" cm="1">
        <f t="array" aca="1" ref="AL97" ca="1">AL67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97" s="9" cm="1">
        <f t="array" aca="1" ref="AM97" ca="1">AM67 * SUMPRODUCT((IFERROR(INDIRECT('Input Sheet'!$AO163 &amp; "Table[Trade/Discipline]")=ProductivityCostTable[[#This Row],[Team Member]:[Team Member]],1)) * (IFERROR(INDIRECT('Input Sheet'!$AO163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98" spans="2:39" x14ac:dyDescent="0.45">
      <c r="B98" s="4" t="str">
        <f>IF(ISBLANK('Input Sheet'!$B164),"",'Input Sheet'!$B164)</f>
        <v>Piping</v>
      </c>
      <c r="C98" s="3" t="str">
        <f>IF(ISBLANK('Input Sheet'!$C164),"",'Input Sheet'!$C164)</f>
        <v>Journeyman</v>
      </c>
      <c r="D98" s="9" cm="1">
        <f t="array" aca="1" ref="D98" ca="1">D68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788.91537779999999</v>
      </c>
      <c r="E98" s="9" cm="1">
        <f t="array" aca="1" ref="E98" ca="1">E68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1577.8307556</v>
      </c>
      <c r="F98" s="9" cm="1">
        <f t="array" aca="1" ref="F98" ca="1">F68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3155.6615111999999</v>
      </c>
      <c r="G98" s="9" cm="1">
        <f t="array" aca="1" ref="G98" ca="1">G68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3155.6615111999999</v>
      </c>
      <c r="H98" s="9" cm="1">
        <f t="array" aca="1" ref="H98" ca="1">H68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3155.6615111999999</v>
      </c>
      <c r="I98" s="9" cm="1">
        <f t="array" aca="1" ref="I98" ca="1">I68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6311.3230223999999</v>
      </c>
      <c r="J98" s="9" cm="1">
        <f t="array" aca="1" ref="J98" ca="1">J68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6311.3230223999999</v>
      </c>
      <c r="K98" s="9" cm="1">
        <f t="array" aca="1" ref="K98" ca="1">K68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6311.3230223999999</v>
      </c>
      <c r="L98" s="9" cm="1">
        <f t="array" aca="1" ref="L98" ca="1">L68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12622.6460448</v>
      </c>
      <c r="M98" s="9" cm="1">
        <f t="array" aca="1" ref="M98" ca="1">M68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12622.6460448</v>
      </c>
      <c r="N98" s="9" cm="1">
        <f t="array" aca="1" ref="N98" ca="1">N68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6311.3230223999999</v>
      </c>
      <c r="O98" s="9" cm="1">
        <f t="array" aca="1" ref="O98" ca="1">O68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3155.6615111999999</v>
      </c>
      <c r="P98" s="9" cm="1">
        <f t="array" aca="1" ref="P98" ca="1">P68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98" s="9" cm="1">
        <f t="array" aca="1" ref="Q98" ca="1">Q68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98" s="9" cm="1">
        <f t="array" aca="1" ref="R98" ca="1">R68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98" s="9" cm="1">
        <f t="array" aca="1" ref="S98" ca="1">S68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98" s="9" cm="1">
        <f t="array" aca="1" ref="T98" ca="1">T68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98" s="9" cm="1">
        <f t="array" aca="1" ref="U98" ca="1">U68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98" s="9" cm="1">
        <f t="array" aca="1" ref="V98" ca="1">V68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98" s="9" cm="1">
        <f t="array" aca="1" ref="W98" ca="1">W68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98" s="9" cm="1">
        <f t="array" aca="1" ref="X98" ca="1">X68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98" s="9" cm="1">
        <f t="array" aca="1" ref="Y98" ca="1">Y68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98" s="9" cm="1">
        <f t="array" aca="1" ref="Z98" ca="1">Z68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98" s="9" cm="1">
        <f t="array" aca="1" ref="AA98" ca="1">AA68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98" s="9" cm="1">
        <f t="array" aca="1" ref="AB98" ca="1">AB68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98" s="9" cm="1">
        <f t="array" aca="1" ref="AC98" ca="1">AC68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98" s="9" cm="1">
        <f t="array" aca="1" ref="AD98" ca="1">AD68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98" s="9" cm="1">
        <f t="array" aca="1" ref="AE98" ca="1">AE68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98" s="9" cm="1">
        <f t="array" aca="1" ref="AF98" ca="1">AF68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98" s="9" cm="1">
        <f t="array" aca="1" ref="AG98" ca="1">AG68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98" s="9" cm="1">
        <f t="array" aca="1" ref="AH98" ca="1">AH68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98" s="9" cm="1">
        <f t="array" aca="1" ref="AI98" ca="1">AI68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98" s="9" cm="1">
        <f t="array" aca="1" ref="AJ98" ca="1">AJ68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98" s="9" cm="1">
        <f t="array" aca="1" ref="AK98" ca="1">AK68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98" s="9" cm="1">
        <f t="array" aca="1" ref="AL98" ca="1">AL68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98" s="9" cm="1">
        <f t="array" aca="1" ref="AM98" ca="1">AM68 * SUMPRODUCT((IFERROR(INDIRECT('Input Sheet'!$AO164 &amp; "Table[Trade/Discipline]")=ProductivityCostTable[[#This Row],[Team Member]:[Team Member]],1)) * (IFERROR(INDIRECT('Input Sheet'!$AO164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99" spans="2:39" x14ac:dyDescent="0.45">
      <c r="B99" s="4" t="str">
        <f>IF(ISBLANK('Input Sheet'!$B165),"",'Input Sheet'!$B165)</f>
        <v>Plumbing</v>
      </c>
      <c r="C99" s="3" t="str">
        <f>IF(ISBLANK('Input Sheet'!$C165),"",'Input Sheet'!$C165)</f>
        <v>Foreman</v>
      </c>
      <c r="D99" s="9" cm="1">
        <f t="array" aca="1" ref="D99" ca="1">D69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382.50442559999999</v>
      </c>
      <c r="E99" s="9" cm="1">
        <f t="array" aca="1" ref="E99" ca="1">E69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765.00885119999998</v>
      </c>
      <c r="F99" s="9" cm="1">
        <f t="array" aca="1" ref="F99" ca="1">F69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G99" s="9" cm="1">
        <f t="array" aca="1" ref="G99" ca="1">G69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H99" s="9" cm="1">
        <f t="array" aca="1" ref="H99" ca="1">H69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I99" s="9" cm="1">
        <f t="array" aca="1" ref="I99" ca="1">I69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J99" s="9" cm="1">
        <f t="array" aca="1" ref="J99" ca="1">J69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K99" s="9" cm="1">
        <f t="array" aca="1" ref="K99" ca="1">K69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L99" s="9" cm="1">
        <f t="array" aca="1" ref="L99" ca="1">L69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6120.0708095999998</v>
      </c>
      <c r="M99" s="9" cm="1">
        <f t="array" aca="1" ref="M99" ca="1">M69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6120.0708095999998</v>
      </c>
      <c r="N99" s="9" cm="1">
        <f t="array" aca="1" ref="N99" ca="1">N69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3060.0354047999999</v>
      </c>
      <c r="O99" s="9" cm="1">
        <f t="array" aca="1" ref="O99" ca="1">O69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1530.0177024</v>
      </c>
      <c r="P99" s="9" cm="1">
        <f t="array" aca="1" ref="P99" ca="1">P69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99" s="9" cm="1">
        <f t="array" aca="1" ref="Q99" ca="1">Q69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99" s="9" cm="1">
        <f t="array" aca="1" ref="R99" ca="1">R69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99" s="9" cm="1">
        <f t="array" aca="1" ref="S99" ca="1">S69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99" s="9" cm="1">
        <f t="array" aca="1" ref="T99" ca="1">T69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99" s="9" cm="1">
        <f t="array" aca="1" ref="U99" ca="1">U69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99" s="9" cm="1">
        <f t="array" aca="1" ref="V99" ca="1">V69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99" s="9" cm="1">
        <f t="array" aca="1" ref="W99" ca="1">W69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99" s="9" cm="1">
        <f t="array" aca="1" ref="X99" ca="1">X69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99" s="9" cm="1">
        <f t="array" aca="1" ref="Y99" ca="1">Y69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99" s="9" cm="1">
        <f t="array" aca="1" ref="Z99" ca="1">Z69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99" s="9" cm="1">
        <f t="array" aca="1" ref="AA99" ca="1">AA69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99" s="9" cm="1">
        <f t="array" aca="1" ref="AB99" ca="1">AB69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99" s="9" cm="1">
        <f t="array" aca="1" ref="AC99" ca="1">AC69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99" s="9" cm="1">
        <f t="array" aca="1" ref="AD99" ca="1">AD69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99" s="9" cm="1">
        <f t="array" aca="1" ref="AE99" ca="1">AE69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99" s="9" cm="1">
        <f t="array" aca="1" ref="AF99" ca="1">AF69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99" s="9" cm="1">
        <f t="array" aca="1" ref="AG99" ca="1">AG69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99" s="9" cm="1">
        <f t="array" aca="1" ref="AH99" ca="1">AH69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99" s="9" cm="1">
        <f t="array" aca="1" ref="AI99" ca="1">AI69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99" s="9" cm="1">
        <f t="array" aca="1" ref="AJ99" ca="1">AJ69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99" s="9" cm="1">
        <f t="array" aca="1" ref="AK99" ca="1">AK69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99" s="9" cm="1">
        <f t="array" aca="1" ref="AL99" ca="1">AL69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99" s="9" cm="1">
        <f t="array" aca="1" ref="AM99" ca="1">AM69 * SUMPRODUCT((IFERROR(INDIRECT('Input Sheet'!$AO165 &amp; "Table[Trade/Discipline]")=ProductivityCostTable[[#This Row],[Team Member]:[Team Member]],1)) * (IFERROR(INDIRECT('Input Sheet'!$AO165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0" spans="2:39" x14ac:dyDescent="0.45">
      <c r="B100" s="4" t="str">
        <f>IF(ISBLANK('Input Sheet'!$B166),"",'Input Sheet'!$B166)</f>
        <v>Plumbing</v>
      </c>
      <c r="C100" s="3" t="str">
        <f>IF(ISBLANK('Input Sheet'!$C166),"",'Input Sheet'!$C166)</f>
        <v>Journeyman</v>
      </c>
      <c r="D100" s="9" cm="1">
        <f t="array" aca="1" ref="D100" ca="1">D70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286.87831920000002</v>
      </c>
      <c r="E100" s="9" cm="1">
        <f t="array" aca="1" ref="E100" ca="1">E70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573.75663840000004</v>
      </c>
      <c r="F100" s="9" cm="1">
        <f t="array" aca="1" ref="F100" ca="1">F70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1147.5132768000001</v>
      </c>
      <c r="G100" s="9" cm="1">
        <f t="array" aca="1" ref="G100" ca="1">G70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1147.5132768000001</v>
      </c>
      <c r="H100" s="9" cm="1">
        <f t="array" aca="1" ref="H100" ca="1">H70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1147.5132768000001</v>
      </c>
      <c r="I100" s="9" cm="1">
        <f t="array" aca="1" ref="I100" ca="1">I70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2295.0265536000002</v>
      </c>
      <c r="J100" s="9" cm="1">
        <f t="array" aca="1" ref="J100" ca="1">J70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2295.0265536000002</v>
      </c>
      <c r="K100" s="9" cm="1">
        <f t="array" aca="1" ref="K100" ca="1">K70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2295.0265536000002</v>
      </c>
      <c r="L100" s="9" cm="1">
        <f t="array" aca="1" ref="L100" ca="1">L70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4590.0531072000003</v>
      </c>
      <c r="M100" s="9" cm="1">
        <f t="array" aca="1" ref="M100" ca="1">M70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4590.0531072000003</v>
      </c>
      <c r="N100" s="9" cm="1">
        <f t="array" aca="1" ref="N100" ca="1">N70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2295.0265536000002</v>
      </c>
      <c r="O100" s="9" cm="1">
        <f t="array" aca="1" ref="O100" ca="1">O70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1147.5132768000001</v>
      </c>
      <c r="P100" s="9" cm="1">
        <f t="array" aca="1" ref="P100" ca="1">P70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0" s="9" cm="1">
        <f t="array" aca="1" ref="Q100" ca="1">Q70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0" s="9" cm="1">
        <f t="array" aca="1" ref="R100" ca="1">R70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0" s="9" cm="1">
        <f t="array" aca="1" ref="S100" ca="1">S70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0" s="9" cm="1">
        <f t="array" aca="1" ref="T100" ca="1">T70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0" s="9" cm="1">
        <f t="array" aca="1" ref="U100" ca="1">U70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0" s="9" cm="1">
        <f t="array" aca="1" ref="V100" ca="1">V70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0" s="9" cm="1">
        <f t="array" aca="1" ref="W100" ca="1">W70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0" s="9" cm="1">
        <f t="array" aca="1" ref="X100" ca="1">X70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0" s="9" cm="1">
        <f t="array" aca="1" ref="Y100" ca="1">Y70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0" s="9" cm="1">
        <f t="array" aca="1" ref="Z100" ca="1">Z70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0" s="9" cm="1">
        <f t="array" aca="1" ref="AA100" ca="1">AA70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0" s="9" cm="1">
        <f t="array" aca="1" ref="AB100" ca="1">AB70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0" s="9" cm="1">
        <f t="array" aca="1" ref="AC100" ca="1">AC70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0" s="9" cm="1">
        <f t="array" aca="1" ref="AD100" ca="1">AD70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0" s="9" cm="1">
        <f t="array" aca="1" ref="AE100" ca="1">AE70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0" s="9" cm="1">
        <f t="array" aca="1" ref="AF100" ca="1">AF70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0" s="9" cm="1">
        <f t="array" aca="1" ref="AG100" ca="1">AG70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0" s="9" cm="1">
        <f t="array" aca="1" ref="AH100" ca="1">AH70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0" s="9" cm="1">
        <f t="array" aca="1" ref="AI100" ca="1">AI70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0" s="9" cm="1">
        <f t="array" aca="1" ref="AJ100" ca="1">AJ70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0" s="9" cm="1">
        <f t="array" aca="1" ref="AK100" ca="1">AK70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0" s="9" cm="1">
        <f t="array" aca="1" ref="AL100" ca="1">AL70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0" s="9" cm="1">
        <f t="array" aca="1" ref="AM100" ca="1">AM70 * SUMPRODUCT((IFERROR(INDIRECT('Input Sheet'!$AO166 &amp; "Table[Trade/Discipline]")=ProductivityCostTable[[#This Row],[Team Member]:[Team Member]],1)) * (IFERROR(INDIRECT('Input Sheet'!$AO166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1" spans="2:39" x14ac:dyDescent="0.45">
      <c r="B101" s="4" t="str">
        <f>IF(ISBLANK('Input Sheet'!$B167),"",'Input Sheet'!$B167)</f>
        <v/>
      </c>
      <c r="C101" s="3" t="str">
        <f>IF(ISBLANK('Input Sheet'!$C167),"",'Input Sheet'!$C167)</f>
        <v/>
      </c>
      <c r="D101" s="9" cm="1">
        <f t="array" aca="1" ref="D101" ca="1">D71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1" s="9" cm="1">
        <f t="array" aca="1" ref="E101" ca="1">E71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1" s="9" cm="1">
        <f t="array" aca="1" ref="F101" ca="1">F71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1" s="9" cm="1">
        <f t="array" aca="1" ref="G101" ca="1">G71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1" s="9" cm="1">
        <f t="array" aca="1" ref="H101" ca="1">H71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1" s="9" cm="1">
        <f t="array" aca="1" ref="I101" ca="1">I71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1" s="9" cm="1">
        <f t="array" aca="1" ref="J101" ca="1">J71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1" s="9" cm="1">
        <f t="array" aca="1" ref="K101" ca="1">K71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1" s="9" cm="1">
        <f t="array" aca="1" ref="L101" ca="1">L71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1" s="9" cm="1">
        <f t="array" aca="1" ref="M101" ca="1">M71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1" s="9" cm="1">
        <f t="array" aca="1" ref="N101" ca="1">N71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1" s="9" cm="1">
        <f t="array" aca="1" ref="O101" ca="1">O71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1" s="9" cm="1">
        <f t="array" aca="1" ref="P101" ca="1">P71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1" s="9" cm="1">
        <f t="array" aca="1" ref="Q101" ca="1">Q71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1" s="9" cm="1">
        <f t="array" aca="1" ref="R101" ca="1">R71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1" s="9" cm="1">
        <f t="array" aca="1" ref="S101" ca="1">S71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1" s="9" cm="1">
        <f t="array" aca="1" ref="T101" ca="1">T71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1" s="9" cm="1">
        <f t="array" aca="1" ref="U101" ca="1">U71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1" s="9" cm="1">
        <f t="array" aca="1" ref="V101" ca="1">V71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1" s="9" cm="1">
        <f t="array" aca="1" ref="W101" ca="1">W71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1" s="9" cm="1">
        <f t="array" aca="1" ref="X101" ca="1">X71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1" s="9" cm="1">
        <f t="array" aca="1" ref="Y101" ca="1">Y71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1" s="9" cm="1">
        <f t="array" aca="1" ref="Z101" ca="1">Z71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1" s="9" cm="1">
        <f t="array" aca="1" ref="AA101" ca="1">AA71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1" s="9" cm="1">
        <f t="array" aca="1" ref="AB101" ca="1">AB71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1" s="9" cm="1">
        <f t="array" aca="1" ref="AC101" ca="1">AC71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1" s="9" cm="1">
        <f t="array" aca="1" ref="AD101" ca="1">AD71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1" s="9" cm="1">
        <f t="array" aca="1" ref="AE101" ca="1">AE71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1" s="9" cm="1">
        <f t="array" aca="1" ref="AF101" ca="1">AF71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1" s="9" cm="1">
        <f t="array" aca="1" ref="AG101" ca="1">AG71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1" s="9" cm="1">
        <f t="array" aca="1" ref="AH101" ca="1">AH71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1" s="9" cm="1">
        <f t="array" aca="1" ref="AI101" ca="1">AI71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1" s="9" cm="1">
        <f t="array" aca="1" ref="AJ101" ca="1">AJ71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1" s="9" cm="1">
        <f t="array" aca="1" ref="AK101" ca="1">AK71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1" s="9" cm="1">
        <f t="array" aca="1" ref="AL101" ca="1">AL71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1" s="9" cm="1">
        <f t="array" aca="1" ref="AM101" ca="1">AM71 * SUMPRODUCT((IFERROR(INDIRECT('Input Sheet'!$AO167 &amp; "Table[Trade/Discipline]")=ProductivityCostTable[[#This Row],[Team Member]:[Team Member]],1)) * (IFERROR(INDIRECT('Input Sheet'!$AO167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2" spans="2:39" x14ac:dyDescent="0.45">
      <c r="B102" s="4" t="str">
        <f>IF(ISBLANK('Input Sheet'!$B168),"",'Input Sheet'!$B168)</f>
        <v/>
      </c>
      <c r="C102" s="3" t="str">
        <f>IF(ISBLANK('Input Sheet'!$C168),"",'Input Sheet'!$C168)</f>
        <v/>
      </c>
      <c r="D102" s="9" cm="1">
        <f t="array" aca="1" ref="D102" ca="1">D72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2" s="9" cm="1">
        <f t="array" aca="1" ref="E102" ca="1">E72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2" s="9" cm="1">
        <f t="array" aca="1" ref="F102" ca="1">F72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2" s="9" cm="1">
        <f t="array" aca="1" ref="G102" ca="1">G72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2" s="9" cm="1">
        <f t="array" aca="1" ref="H102" ca="1">H72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2" s="9" cm="1">
        <f t="array" aca="1" ref="I102" ca="1">I72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2" s="9" cm="1">
        <f t="array" aca="1" ref="J102" ca="1">J72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2" s="9" cm="1">
        <f t="array" aca="1" ref="K102" ca="1">K72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2" s="9" cm="1">
        <f t="array" aca="1" ref="L102" ca="1">L72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2" s="9" cm="1">
        <f t="array" aca="1" ref="M102" ca="1">M72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2" s="9" cm="1">
        <f t="array" aca="1" ref="N102" ca="1">N72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2" s="9" cm="1">
        <f t="array" aca="1" ref="O102" ca="1">O72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2" s="9" cm="1">
        <f t="array" aca="1" ref="P102" ca="1">P72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2" s="9" cm="1">
        <f t="array" aca="1" ref="Q102" ca="1">Q72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2" s="9" cm="1">
        <f t="array" aca="1" ref="R102" ca="1">R72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2" s="9" cm="1">
        <f t="array" aca="1" ref="S102" ca="1">S72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2" s="9" cm="1">
        <f t="array" aca="1" ref="T102" ca="1">T72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2" s="9" cm="1">
        <f t="array" aca="1" ref="U102" ca="1">U72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2" s="9" cm="1">
        <f t="array" aca="1" ref="V102" ca="1">V72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2" s="9" cm="1">
        <f t="array" aca="1" ref="W102" ca="1">W72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2" s="9" cm="1">
        <f t="array" aca="1" ref="X102" ca="1">X72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2" s="9" cm="1">
        <f t="array" aca="1" ref="Y102" ca="1">Y72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2" s="9" cm="1">
        <f t="array" aca="1" ref="Z102" ca="1">Z72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2" s="9" cm="1">
        <f t="array" aca="1" ref="AA102" ca="1">AA72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2" s="9" cm="1">
        <f t="array" aca="1" ref="AB102" ca="1">AB72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2" s="9" cm="1">
        <f t="array" aca="1" ref="AC102" ca="1">AC72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2" s="9" cm="1">
        <f t="array" aca="1" ref="AD102" ca="1">AD72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2" s="9" cm="1">
        <f t="array" aca="1" ref="AE102" ca="1">AE72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2" s="9" cm="1">
        <f t="array" aca="1" ref="AF102" ca="1">AF72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2" s="9" cm="1">
        <f t="array" aca="1" ref="AG102" ca="1">AG72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2" s="9" cm="1">
        <f t="array" aca="1" ref="AH102" ca="1">AH72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2" s="9" cm="1">
        <f t="array" aca="1" ref="AI102" ca="1">AI72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2" s="9" cm="1">
        <f t="array" aca="1" ref="AJ102" ca="1">AJ72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2" s="9" cm="1">
        <f t="array" aca="1" ref="AK102" ca="1">AK72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2" s="9" cm="1">
        <f t="array" aca="1" ref="AL102" ca="1">AL72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2" s="9" cm="1">
        <f t="array" aca="1" ref="AM102" ca="1">AM72 * SUMPRODUCT((IFERROR(INDIRECT('Input Sheet'!$AO168 &amp; "Table[Trade/Discipline]")=ProductivityCostTable[[#This Row],[Team Member]:[Team Member]],1)) * (IFERROR(INDIRECT('Input Sheet'!$AO168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3" spans="2:39" x14ac:dyDescent="0.45">
      <c r="B103" s="4" t="str">
        <f>IF(ISBLANK('Input Sheet'!$B169),"",'Input Sheet'!$B169)</f>
        <v/>
      </c>
      <c r="C103" s="3" t="str">
        <f>IF(ISBLANK('Input Sheet'!$C169),"",'Input Sheet'!$C169)</f>
        <v/>
      </c>
      <c r="D103" s="9" cm="1">
        <f t="array" aca="1" ref="D103" ca="1">D73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3" s="9" cm="1">
        <f t="array" aca="1" ref="E103" ca="1">E73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3" s="9" cm="1">
        <f t="array" aca="1" ref="F103" ca="1">F73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3" s="9" cm="1">
        <f t="array" aca="1" ref="G103" ca="1">G73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3" s="9" cm="1">
        <f t="array" aca="1" ref="H103" ca="1">H73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3" s="9" cm="1">
        <f t="array" aca="1" ref="I103" ca="1">I73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3" s="9" cm="1">
        <f t="array" aca="1" ref="J103" ca="1">J73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3" s="9" cm="1">
        <f t="array" aca="1" ref="K103" ca="1">K73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3" s="9" cm="1">
        <f t="array" aca="1" ref="L103" ca="1">L73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3" s="9" cm="1">
        <f t="array" aca="1" ref="M103" ca="1">M73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3" s="9" cm="1">
        <f t="array" aca="1" ref="N103" ca="1">N73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3" s="9" cm="1">
        <f t="array" aca="1" ref="O103" ca="1">O73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3" s="9" cm="1">
        <f t="array" aca="1" ref="P103" ca="1">P73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3" s="9" cm="1">
        <f t="array" aca="1" ref="Q103" ca="1">Q73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3" s="9" cm="1">
        <f t="array" aca="1" ref="R103" ca="1">R73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3" s="9" cm="1">
        <f t="array" aca="1" ref="S103" ca="1">S73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3" s="9" cm="1">
        <f t="array" aca="1" ref="T103" ca="1">T73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3" s="9" cm="1">
        <f t="array" aca="1" ref="U103" ca="1">U73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3" s="9" cm="1">
        <f t="array" aca="1" ref="V103" ca="1">V73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3" s="9" cm="1">
        <f t="array" aca="1" ref="W103" ca="1">W73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3" s="9" cm="1">
        <f t="array" aca="1" ref="X103" ca="1">X73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3" s="9" cm="1">
        <f t="array" aca="1" ref="Y103" ca="1">Y73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3" s="9" cm="1">
        <f t="array" aca="1" ref="Z103" ca="1">Z73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3" s="9" cm="1">
        <f t="array" aca="1" ref="AA103" ca="1">AA73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3" s="9" cm="1">
        <f t="array" aca="1" ref="AB103" ca="1">AB73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3" s="9" cm="1">
        <f t="array" aca="1" ref="AC103" ca="1">AC73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3" s="9" cm="1">
        <f t="array" aca="1" ref="AD103" ca="1">AD73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3" s="9" cm="1">
        <f t="array" aca="1" ref="AE103" ca="1">AE73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3" s="9" cm="1">
        <f t="array" aca="1" ref="AF103" ca="1">AF73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3" s="9" cm="1">
        <f t="array" aca="1" ref="AG103" ca="1">AG73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3" s="9" cm="1">
        <f t="array" aca="1" ref="AH103" ca="1">AH73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3" s="9" cm="1">
        <f t="array" aca="1" ref="AI103" ca="1">AI73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3" s="9" cm="1">
        <f t="array" aca="1" ref="AJ103" ca="1">AJ73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3" s="9" cm="1">
        <f t="array" aca="1" ref="AK103" ca="1">AK73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3" s="9" cm="1">
        <f t="array" aca="1" ref="AL103" ca="1">AL73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3" s="9" cm="1">
        <f t="array" aca="1" ref="AM103" ca="1">AM73 * SUMPRODUCT((IFERROR(INDIRECT('Input Sheet'!$AO169 &amp; "Table[Trade/Discipline]")=ProductivityCostTable[[#This Row],[Team Member]:[Team Member]],1)) * (IFERROR(INDIRECT('Input Sheet'!$AO169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4" spans="2:39" x14ac:dyDescent="0.45">
      <c r="B104" s="4" t="str">
        <f>IF(ISBLANK('Input Sheet'!$B170),"",'Input Sheet'!$B170)</f>
        <v/>
      </c>
      <c r="C104" s="3" t="str">
        <f>IF(ISBLANK('Input Sheet'!$C170),"",'Input Sheet'!$C170)</f>
        <v/>
      </c>
      <c r="D104" s="9" cm="1">
        <f t="array" aca="1" ref="D104" ca="1">D74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4" s="9" cm="1">
        <f t="array" aca="1" ref="E104" ca="1">E74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4" s="9" cm="1">
        <f t="array" aca="1" ref="F104" ca="1">F74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4" s="9" cm="1">
        <f t="array" aca="1" ref="G104" ca="1">G74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4" s="9" cm="1">
        <f t="array" aca="1" ref="H104" ca="1">H74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4" s="9" cm="1">
        <f t="array" aca="1" ref="I104" ca="1">I74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4" s="9" cm="1">
        <f t="array" aca="1" ref="J104" ca="1">J74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4" s="9" cm="1">
        <f t="array" aca="1" ref="K104" ca="1">K74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4" s="9" cm="1">
        <f t="array" aca="1" ref="L104" ca="1">L74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4" s="9" cm="1">
        <f t="array" aca="1" ref="M104" ca="1">M74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4" s="9" cm="1">
        <f t="array" aca="1" ref="N104" ca="1">N74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4" s="9" cm="1">
        <f t="array" aca="1" ref="O104" ca="1">O74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4" s="9" cm="1">
        <f t="array" aca="1" ref="P104" ca="1">P74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4" s="9" cm="1">
        <f t="array" aca="1" ref="Q104" ca="1">Q74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4" s="9" cm="1">
        <f t="array" aca="1" ref="R104" ca="1">R74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4" s="9" cm="1">
        <f t="array" aca="1" ref="S104" ca="1">S74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4" s="9" cm="1">
        <f t="array" aca="1" ref="T104" ca="1">T74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4" s="9" cm="1">
        <f t="array" aca="1" ref="U104" ca="1">U74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4" s="9" cm="1">
        <f t="array" aca="1" ref="V104" ca="1">V74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4" s="9" cm="1">
        <f t="array" aca="1" ref="W104" ca="1">W74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4" s="9" cm="1">
        <f t="array" aca="1" ref="X104" ca="1">X74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4" s="9" cm="1">
        <f t="array" aca="1" ref="Y104" ca="1">Y74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4" s="9" cm="1">
        <f t="array" aca="1" ref="Z104" ca="1">Z74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4" s="9" cm="1">
        <f t="array" aca="1" ref="AA104" ca="1">AA74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4" s="9" cm="1">
        <f t="array" aca="1" ref="AB104" ca="1">AB74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4" s="9" cm="1">
        <f t="array" aca="1" ref="AC104" ca="1">AC74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4" s="9" cm="1">
        <f t="array" aca="1" ref="AD104" ca="1">AD74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4" s="9" cm="1">
        <f t="array" aca="1" ref="AE104" ca="1">AE74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4" s="9" cm="1">
        <f t="array" aca="1" ref="AF104" ca="1">AF74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4" s="9" cm="1">
        <f t="array" aca="1" ref="AG104" ca="1">AG74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4" s="9" cm="1">
        <f t="array" aca="1" ref="AH104" ca="1">AH74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4" s="9" cm="1">
        <f t="array" aca="1" ref="AI104" ca="1">AI74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4" s="9" cm="1">
        <f t="array" aca="1" ref="AJ104" ca="1">AJ74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4" s="9" cm="1">
        <f t="array" aca="1" ref="AK104" ca="1">AK74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4" s="9" cm="1">
        <f t="array" aca="1" ref="AL104" ca="1">AL74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4" s="9" cm="1">
        <f t="array" aca="1" ref="AM104" ca="1">AM74 * SUMPRODUCT((IFERROR(INDIRECT('Input Sheet'!$AO170 &amp; "Table[Trade/Discipline]")=ProductivityCostTable[[#This Row],[Team Member]:[Team Member]],1)) * (IFERROR(INDIRECT('Input Sheet'!$AO170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5" spans="2:39" x14ac:dyDescent="0.45">
      <c r="B105" s="4" t="str">
        <f>IF(ISBLANK('Input Sheet'!$B171),"",'Input Sheet'!$B171)</f>
        <v/>
      </c>
      <c r="C105" s="3" t="str">
        <f>IF(ISBLANK('Input Sheet'!$C171),"",'Input Sheet'!$C171)</f>
        <v/>
      </c>
      <c r="D105" s="9" cm="1">
        <f t="array" aca="1" ref="D105" ca="1">D75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5" s="9" cm="1">
        <f t="array" aca="1" ref="E105" ca="1">E75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5" s="9" cm="1">
        <f t="array" aca="1" ref="F105" ca="1">F75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5" s="9" cm="1">
        <f t="array" aca="1" ref="G105" ca="1">G75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5" s="9" cm="1">
        <f t="array" aca="1" ref="H105" ca="1">H75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5" s="9" cm="1">
        <f t="array" aca="1" ref="I105" ca="1">I75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5" s="9" cm="1">
        <f t="array" aca="1" ref="J105" ca="1">J75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5" s="9" cm="1">
        <f t="array" aca="1" ref="K105" ca="1">K75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5" s="9" cm="1">
        <f t="array" aca="1" ref="L105" ca="1">L75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5" s="9" cm="1">
        <f t="array" aca="1" ref="M105" ca="1">M75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5" s="9" cm="1">
        <f t="array" aca="1" ref="N105" ca="1">N75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5" s="9" cm="1">
        <f t="array" aca="1" ref="O105" ca="1">O75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5" s="9" cm="1">
        <f t="array" aca="1" ref="P105" ca="1">P75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5" s="9" cm="1">
        <f t="array" aca="1" ref="Q105" ca="1">Q75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5" s="9" cm="1">
        <f t="array" aca="1" ref="R105" ca="1">R75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5" s="9" cm="1">
        <f t="array" aca="1" ref="S105" ca="1">S75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5" s="9" cm="1">
        <f t="array" aca="1" ref="T105" ca="1">T75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5" s="9" cm="1">
        <f t="array" aca="1" ref="U105" ca="1">U75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5" s="9" cm="1">
        <f t="array" aca="1" ref="V105" ca="1">V75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5" s="9" cm="1">
        <f t="array" aca="1" ref="W105" ca="1">W75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5" s="9" cm="1">
        <f t="array" aca="1" ref="X105" ca="1">X75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5" s="9" cm="1">
        <f t="array" aca="1" ref="Y105" ca="1">Y75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5" s="9" cm="1">
        <f t="array" aca="1" ref="Z105" ca="1">Z75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5" s="9" cm="1">
        <f t="array" aca="1" ref="AA105" ca="1">AA75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5" s="9" cm="1">
        <f t="array" aca="1" ref="AB105" ca="1">AB75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5" s="9" cm="1">
        <f t="array" aca="1" ref="AC105" ca="1">AC75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5" s="9" cm="1">
        <f t="array" aca="1" ref="AD105" ca="1">AD75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5" s="9" cm="1">
        <f t="array" aca="1" ref="AE105" ca="1">AE75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5" s="9" cm="1">
        <f t="array" aca="1" ref="AF105" ca="1">AF75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5" s="9" cm="1">
        <f t="array" aca="1" ref="AG105" ca="1">AG75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5" s="9" cm="1">
        <f t="array" aca="1" ref="AH105" ca="1">AH75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5" s="9" cm="1">
        <f t="array" aca="1" ref="AI105" ca="1">AI75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5" s="9" cm="1">
        <f t="array" aca="1" ref="AJ105" ca="1">AJ75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5" s="9" cm="1">
        <f t="array" aca="1" ref="AK105" ca="1">AK75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5" s="9" cm="1">
        <f t="array" aca="1" ref="AL105" ca="1">AL75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5" s="9" cm="1">
        <f t="array" aca="1" ref="AM105" ca="1">AM75 * SUMPRODUCT((IFERROR(INDIRECT('Input Sheet'!$AO171 &amp; "Table[Trade/Discipline]")=ProductivityCostTable[[#This Row],[Team Member]:[Team Member]],1)) * (IFERROR(INDIRECT('Input Sheet'!$AO171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6" spans="2:39" x14ac:dyDescent="0.45">
      <c r="B106" s="4" t="str">
        <f>IF(ISBLANK('Input Sheet'!$B172),"",'Input Sheet'!$B172)</f>
        <v/>
      </c>
      <c r="C106" s="3" t="str">
        <f>IF(ISBLANK('Input Sheet'!$C172),"",'Input Sheet'!$C172)</f>
        <v/>
      </c>
      <c r="D106" s="9" cm="1">
        <f t="array" aca="1" ref="D106" ca="1">D76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6" s="9" cm="1">
        <f t="array" aca="1" ref="E106" ca="1">E76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6" s="9" cm="1">
        <f t="array" aca="1" ref="F106" ca="1">F76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6" s="9" cm="1">
        <f t="array" aca="1" ref="G106" ca="1">G76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6" s="9" cm="1">
        <f t="array" aca="1" ref="H106" ca="1">H76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6" s="9" cm="1">
        <f t="array" aca="1" ref="I106" ca="1">I76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6" s="9" cm="1">
        <f t="array" aca="1" ref="J106" ca="1">J76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6" s="9" cm="1">
        <f t="array" aca="1" ref="K106" ca="1">K76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6" s="9" cm="1">
        <f t="array" aca="1" ref="L106" ca="1">L76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6" s="9" cm="1">
        <f t="array" aca="1" ref="M106" ca="1">M76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6" s="9" cm="1">
        <f t="array" aca="1" ref="N106" ca="1">N76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6" s="9" cm="1">
        <f t="array" aca="1" ref="O106" ca="1">O76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6" s="9" cm="1">
        <f t="array" aca="1" ref="P106" ca="1">P76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6" s="9" cm="1">
        <f t="array" aca="1" ref="Q106" ca="1">Q76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6" s="9" cm="1">
        <f t="array" aca="1" ref="R106" ca="1">R76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6" s="9" cm="1">
        <f t="array" aca="1" ref="S106" ca="1">S76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6" s="9" cm="1">
        <f t="array" aca="1" ref="T106" ca="1">T76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6" s="9" cm="1">
        <f t="array" aca="1" ref="U106" ca="1">U76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6" s="9" cm="1">
        <f t="array" aca="1" ref="V106" ca="1">V76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6" s="9" cm="1">
        <f t="array" aca="1" ref="W106" ca="1">W76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6" s="9" cm="1">
        <f t="array" aca="1" ref="X106" ca="1">X76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6" s="9" cm="1">
        <f t="array" aca="1" ref="Y106" ca="1">Y76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6" s="9" cm="1">
        <f t="array" aca="1" ref="Z106" ca="1">Z76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6" s="9" cm="1">
        <f t="array" aca="1" ref="AA106" ca="1">AA76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6" s="9" cm="1">
        <f t="array" aca="1" ref="AB106" ca="1">AB76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6" s="9" cm="1">
        <f t="array" aca="1" ref="AC106" ca="1">AC76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6" s="9" cm="1">
        <f t="array" aca="1" ref="AD106" ca="1">AD76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6" s="9" cm="1">
        <f t="array" aca="1" ref="AE106" ca="1">AE76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6" s="9" cm="1">
        <f t="array" aca="1" ref="AF106" ca="1">AF76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6" s="9" cm="1">
        <f t="array" aca="1" ref="AG106" ca="1">AG76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6" s="9" cm="1">
        <f t="array" aca="1" ref="AH106" ca="1">AH76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6" s="9" cm="1">
        <f t="array" aca="1" ref="AI106" ca="1">AI76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6" s="9" cm="1">
        <f t="array" aca="1" ref="AJ106" ca="1">AJ76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6" s="9" cm="1">
        <f t="array" aca="1" ref="AK106" ca="1">AK76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6" s="9" cm="1">
        <f t="array" aca="1" ref="AL106" ca="1">AL76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6" s="9" cm="1">
        <f t="array" aca="1" ref="AM106" ca="1">AM76 * SUMPRODUCT((IFERROR(INDIRECT('Input Sheet'!$AO172 &amp; "Table[Trade/Discipline]")=ProductivityCostTable[[#This Row],[Team Member]:[Team Member]],1)) * (IFERROR(INDIRECT('Input Sheet'!$AO172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7" spans="2:39" x14ac:dyDescent="0.45">
      <c r="B107" s="4" t="str">
        <f>IF(ISBLANK('Input Sheet'!$B173),"",'Input Sheet'!$B173)</f>
        <v/>
      </c>
      <c r="C107" s="3" t="str">
        <f>IF(ISBLANK('Input Sheet'!$C173),"",'Input Sheet'!$C173)</f>
        <v/>
      </c>
      <c r="D107" s="9" cm="1">
        <f t="array" aca="1" ref="D107" ca="1">D77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7" s="9" cm="1">
        <f t="array" aca="1" ref="E107" ca="1">E77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7" s="9" cm="1">
        <f t="array" aca="1" ref="F107" ca="1">F77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7" s="9" cm="1">
        <f t="array" aca="1" ref="G107" ca="1">G77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7" s="9" cm="1">
        <f t="array" aca="1" ref="H107" ca="1">H77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7" s="9" cm="1">
        <f t="array" aca="1" ref="I107" ca="1">I77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7" s="9" cm="1">
        <f t="array" aca="1" ref="J107" ca="1">J77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7" s="9" cm="1">
        <f t="array" aca="1" ref="K107" ca="1">K77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7" s="9" cm="1">
        <f t="array" aca="1" ref="L107" ca="1">L77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7" s="9" cm="1">
        <f t="array" aca="1" ref="M107" ca="1">M77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7" s="9" cm="1">
        <f t="array" aca="1" ref="N107" ca="1">N77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7" s="9" cm="1">
        <f t="array" aca="1" ref="O107" ca="1">O77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7" s="9" cm="1">
        <f t="array" aca="1" ref="P107" ca="1">P77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7" s="9" cm="1">
        <f t="array" aca="1" ref="Q107" ca="1">Q77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7" s="9" cm="1">
        <f t="array" aca="1" ref="R107" ca="1">R77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7" s="9" cm="1">
        <f t="array" aca="1" ref="S107" ca="1">S77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7" s="9" cm="1">
        <f t="array" aca="1" ref="T107" ca="1">T77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7" s="9" cm="1">
        <f t="array" aca="1" ref="U107" ca="1">U77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7" s="9" cm="1">
        <f t="array" aca="1" ref="V107" ca="1">V77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7" s="9" cm="1">
        <f t="array" aca="1" ref="W107" ca="1">W77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7" s="9" cm="1">
        <f t="array" aca="1" ref="X107" ca="1">X77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7" s="9" cm="1">
        <f t="array" aca="1" ref="Y107" ca="1">Y77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7" s="9" cm="1">
        <f t="array" aca="1" ref="Z107" ca="1">Z77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7" s="9" cm="1">
        <f t="array" aca="1" ref="AA107" ca="1">AA77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7" s="9" cm="1">
        <f t="array" aca="1" ref="AB107" ca="1">AB77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7" s="9" cm="1">
        <f t="array" aca="1" ref="AC107" ca="1">AC77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7" s="9" cm="1">
        <f t="array" aca="1" ref="AD107" ca="1">AD77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7" s="9" cm="1">
        <f t="array" aca="1" ref="AE107" ca="1">AE77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7" s="9" cm="1">
        <f t="array" aca="1" ref="AF107" ca="1">AF77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7" s="9" cm="1">
        <f t="array" aca="1" ref="AG107" ca="1">AG77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7" s="9" cm="1">
        <f t="array" aca="1" ref="AH107" ca="1">AH77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7" s="9" cm="1">
        <f t="array" aca="1" ref="AI107" ca="1">AI77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7" s="9" cm="1">
        <f t="array" aca="1" ref="AJ107" ca="1">AJ77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7" s="9" cm="1">
        <f t="array" aca="1" ref="AK107" ca="1">AK77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7" s="9" cm="1">
        <f t="array" aca="1" ref="AL107" ca="1">AL77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7" s="9" cm="1">
        <f t="array" aca="1" ref="AM107" ca="1">AM77 * SUMPRODUCT((IFERROR(INDIRECT('Input Sheet'!$AO173 &amp; "Table[Trade/Discipline]")=ProductivityCostTable[[#This Row],[Team Member]:[Team Member]],1)) * (IFERROR(INDIRECT('Input Sheet'!$AO173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8" spans="2:39" x14ac:dyDescent="0.45">
      <c r="B108" s="4" t="str">
        <f>IF(ISBLANK('Input Sheet'!$B174),"",'Input Sheet'!$B174)</f>
        <v/>
      </c>
      <c r="C108" s="3" t="str">
        <f>IF(ISBLANK('Input Sheet'!$C174),"",'Input Sheet'!$C174)</f>
        <v/>
      </c>
      <c r="D108" s="9" cm="1">
        <f t="array" aca="1" ref="D108" ca="1">D78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8" s="9" cm="1">
        <f t="array" aca="1" ref="E108" ca="1">E78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8" s="9" cm="1">
        <f t="array" aca="1" ref="F108" ca="1">F78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8" s="9" cm="1">
        <f t="array" aca="1" ref="G108" ca="1">G78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8" s="9" cm="1">
        <f t="array" aca="1" ref="H108" ca="1">H78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8" s="9" cm="1">
        <f t="array" aca="1" ref="I108" ca="1">I78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8" s="9" cm="1">
        <f t="array" aca="1" ref="J108" ca="1">J78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8" s="9" cm="1">
        <f t="array" aca="1" ref="K108" ca="1">K78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8" s="9" cm="1">
        <f t="array" aca="1" ref="L108" ca="1">L78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8" s="9" cm="1">
        <f t="array" aca="1" ref="M108" ca="1">M78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8" s="9" cm="1">
        <f t="array" aca="1" ref="N108" ca="1">N78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8" s="9" cm="1">
        <f t="array" aca="1" ref="O108" ca="1">O78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8" s="9" cm="1">
        <f t="array" aca="1" ref="P108" ca="1">P78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8" s="9" cm="1">
        <f t="array" aca="1" ref="Q108" ca="1">Q78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8" s="9" cm="1">
        <f t="array" aca="1" ref="R108" ca="1">R78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8" s="9" cm="1">
        <f t="array" aca="1" ref="S108" ca="1">S78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8" s="9" cm="1">
        <f t="array" aca="1" ref="T108" ca="1">T78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8" s="9" cm="1">
        <f t="array" aca="1" ref="U108" ca="1">U78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8" s="9" cm="1">
        <f t="array" aca="1" ref="V108" ca="1">V78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8" s="9" cm="1">
        <f t="array" aca="1" ref="W108" ca="1">W78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8" s="9" cm="1">
        <f t="array" aca="1" ref="X108" ca="1">X78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8" s="9" cm="1">
        <f t="array" aca="1" ref="Y108" ca="1">Y78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8" s="9" cm="1">
        <f t="array" aca="1" ref="Z108" ca="1">Z78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8" s="9" cm="1">
        <f t="array" aca="1" ref="AA108" ca="1">AA78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8" s="9" cm="1">
        <f t="array" aca="1" ref="AB108" ca="1">AB78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8" s="9" cm="1">
        <f t="array" aca="1" ref="AC108" ca="1">AC78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8" s="9" cm="1">
        <f t="array" aca="1" ref="AD108" ca="1">AD78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8" s="9" cm="1">
        <f t="array" aca="1" ref="AE108" ca="1">AE78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8" s="9" cm="1">
        <f t="array" aca="1" ref="AF108" ca="1">AF78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8" s="9" cm="1">
        <f t="array" aca="1" ref="AG108" ca="1">AG78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8" s="9" cm="1">
        <f t="array" aca="1" ref="AH108" ca="1">AH78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8" s="9" cm="1">
        <f t="array" aca="1" ref="AI108" ca="1">AI78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8" s="9" cm="1">
        <f t="array" aca="1" ref="AJ108" ca="1">AJ78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8" s="9" cm="1">
        <f t="array" aca="1" ref="AK108" ca="1">AK78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8" s="9" cm="1">
        <f t="array" aca="1" ref="AL108" ca="1">AL78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8" s="9" cm="1">
        <f t="array" aca="1" ref="AM108" ca="1">AM78 * SUMPRODUCT((IFERROR(INDIRECT('Input Sheet'!$AO174 &amp; "Table[Trade/Discipline]")=ProductivityCostTable[[#This Row],[Team Member]:[Team Member]],1)) * (IFERROR(INDIRECT('Input Sheet'!$AO174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09" spans="2:39" x14ac:dyDescent="0.45">
      <c r="B109" s="4" t="str">
        <f>IF(ISBLANK('Input Sheet'!$B175),"",'Input Sheet'!$B175)</f>
        <v/>
      </c>
      <c r="C109" s="3" t="str">
        <f>IF(ISBLANK('Input Sheet'!$C175),"",'Input Sheet'!$C175)</f>
        <v/>
      </c>
      <c r="D109" s="9" cm="1">
        <f t="array" aca="1" ref="D109" ca="1">D79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09" s="9" cm="1">
        <f t="array" aca="1" ref="E109" ca="1">E79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09" s="9" cm="1">
        <f t="array" aca="1" ref="F109" ca="1">F79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09" s="9" cm="1">
        <f t="array" aca="1" ref="G109" ca="1">G79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09" s="9" cm="1">
        <f t="array" aca="1" ref="H109" ca="1">H79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09" s="9" cm="1">
        <f t="array" aca="1" ref="I109" ca="1">I79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09" s="9" cm="1">
        <f t="array" aca="1" ref="J109" ca="1">J79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09" s="9" cm="1">
        <f t="array" aca="1" ref="K109" ca="1">K79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09" s="9" cm="1">
        <f t="array" aca="1" ref="L109" ca="1">L79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09" s="9" cm="1">
        <f t="array" aca="1" ref="M109" ca="1">M79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09" s="9" cm="1">
        <f t="array" aca="1" ref="N109" ca="1">N79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09" s="9" cm="1">
        <f t="array" aca="1" ref="O109" ca="1">O79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09" s="9" cm="1">
        <f t="array" aca="1" ref="P109" ca="1">P79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09" s="9" cm="1">
        <f t="array" aca="1" ref="Q109" ca="1">Q79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09" s="9" cm="1">
        <f t="array" aca="1" ref="R109" ca="1">R79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09" s="9" cm="1">
        <f t="array" aca="1" ref="S109" ca="1">S79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09" s="9" cm="1">
        <f t="array" aca="1" ref="T109" ca="1">T79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09" s="9" cm="1">
        <f t="array" aca="1" ref="U109" ca="1">U79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09" s="9" cm="1">
        <f t="array" aca="1" ref="V109" ca="1">V79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09" s="9" cm="1">
        <f t="array" aca="1" ref="W109" ca="1">W79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09" s="9" cm="1">
        <f t="array" aca="1" ref="X109" ca="1">X79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09" s="9" cm="1">
        <f t="array" aca="1" ref="Y109" ca="1">Y79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09" s="9" cm="1">
        <f t="array" aca="1" ref="Z109" ca="1">Z79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09" s="9" cm="1">
        <f t="array" aca="1" ref="AA109" ca="1">AA79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09" s="9" cm="1">
        <f t="array" aca="1" ref="AB109" ca="1">AB79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09" s="9" cm="1">
        <f t="array" aca="1" ref="AC109" ca="1">AC79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09" s="9" cm="1">
        <f t="array" aca="1" ref="AD109" ca="1">AD79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09" s="9" cm="1">
        <f t="array" aca="1" ref="AE109" ca="1">AE79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09" s="9" cm="1">
        <f t="array" aca="1" ref="AF109" ca="1">AF79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09" s="9" cm="1">
        <f t="array" aca="1" ref="AG109" ca="1">AG79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09" s="9" cm="1">
        <f t="array" aca="1" ref="AH109" ca="1">AH79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09" s="9" cm="1">
        <f t="array" aca="1" ref="AI109" ca="1">AI79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09" s="9" cm="1">
        <f t="array" aca="1" ref="AJ109" ca="1">AJ79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09" s="9" cm="1">
        <f t="array" aca="1" ref="AK109" ca="1">AK79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09" s="9" cm="1">
        <f t="array" aca="1" ref="AL109" ca="1">AL79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09" s="9" cm="1">
        <f t="array" aca="1" ref="AM109" ca="1">AM79 * SUMPRODUCT((IFERROR(INDIRECT('Input Sheet'!$AO175 &amp; "Table[Trade/Discipline]")=ProductivityCostTable[[#This Row],[Team Member]:[Team Member]],1)) * (IFERROR(INDIRECT('Input Sheet'!$AO175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0" spans="2:39" x14ac:dyDescent="0.45">
      <c r="B110" s="4" t="str">
        <f>IF(ISBLANK('Input Sheet'!$B176),"",'Input Sheet'!$B176)</f>
        <v/>
      </c>
      <c r="C110" s="3" t="str">
        <f>IF(ISBLANK('Input Sheet'!$C176),"",'Input Sheet'!$C176)</f>
        <v/>
      </c>
      <c r="D110" s="9" cm="1">
        <f t="array" aca="1" ref="D110" ca="1">D80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0" s="9" cm="1">
        <f t="array" aca="1" ref="E110" ca="1">E80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0" s="9" cm="1">
        <f t="array" aca="1" ref="F110" ca="1">F80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0" s="9" cm="1">
        <f t="array" aca="1" ref="G110" ca="1">G80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0" s="9" cm="1">
        <f t="array" aca="1" ref="H110" ca="1">H80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0" s="9" cm="1">
        <f t="array" aca="1" ref="I110" ca="1">I80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0" s="9" cm="1">
        <f t="array" aca="1" ref="J110" ca="1">J80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0" s="9" cm="1">
        <f t="array" aca="1" ref="K110" ca="1">K80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0" s="9" cm="1">
        <f t="array" aca="1" ref="L110" ca="1">L80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0" s="9" cm="1">
        <f t="array" aca="1" ref="M110" ca="1">M80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0" s="9" cm="1">
        <f t="array" aca="1" ref="N110" ca="1">N80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0" s="9" cm="1">
        <f t="array" aca="1" ref="O110" ca="1">O80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0" s="9" cm="1">
        <f t="array" aca="1" ref="P110" ca="1">P80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0" s="9" cm="1">
        <f t="array" aca="1" ref="Q110" ca="1">Q80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0" s="9" cm="1">
        <f t="array" aca="1" ref="R110" ca="1">R80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0" s="9" cm="1">
        <f t="array" aca="1" ref="S110" ca="1">S80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0" s="9" cm="1">
        <f t="array" aca="1" ref="T110" ca="1">T80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0" s="9" cm="1">
        <f t="array" aca="1" ref="U110" ca="1">U80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0" s="9" cm="1">
        <f t="array" aca="1" ref="V110" ca="1">V80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0" s="9" cm="1">
        <f t="array" aca="1" ref="W110" ca="1">W80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0" s="9" cm="1">
        <f t="array" aca="1" ref="X110" ca="1">X80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0" s="9" cm="1">
        <f t="array" aca="1" ref="Y110" ca="1">Y80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0" s="9" cm="1">
        <f t="array" aca="1" ref="Z110" ca="1">Z80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0" s="9" cm="1">
        <f t="array" aca="1" ref="AA110" ca="1">AA80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0" s="9" cm="1">
        <f t="array" aca="1" ref="AB110" ca="1">AB80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0" s="9" cm="1">
        <f t="array" aca="1" ref="AC110" ca="1">AC80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0" s="9" cm="1">
        <f t="array" aca="1" ref="AD110" ca="1">AD80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0" s="9" cm="1">
        <f t="array" aca="1" ref="AE110" ca="1">AE80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0" s="9" cm="1">
        <f t="array" aca="1" ref="AF110" ca="1">AF80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0" s="9" cm="1">
        <f t="array" aca="1" ref="AG110" ca="1">AG80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0" s="9" cm="1">
        <f t="array" aca="1" ref="AH110" ca="1">AH80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0" s="9" cm="1">
        <f t="array" aca="1" ref="AI110" ca="1">AI80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0" s="9" cm="1">
        <f t="array" aca="1" ref="AJ110" ca="1">AJ80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0" s="9" cm="1">
        <f t="array" aca="1" ref="AK110" ca="1">AK80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0" s="9" cm="1">
        <f t="array" aca="1" ref="AL110" ca="1">AL80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0" s="9" cm="1">
        <f t="array" aca="1" ref="AM110" ca="1">AM80 * SUMPRODUCT((IFERROR(INDIRECT('Input Sheet'!$AO176 &amp; "Table[Trade/Discipline]")=ProductivityCostTable[[#This Row],[Team Member]:[Team Member]],1)) * (IFERROR(INDIRECT('Input Sheet'!$AO176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1" spans="2:39" x14ac:dyDescent="0.45">
      <c r="B111" s="4" t="str">
        <f>IF(ISBLANK('Input Sheet'!$B177),"",'Input Sheet'!$B177)</f>
        <v/>
      </c>
      <c r="C111" s="3" t="str">
        <f>IF(ISBLANK('Input Sheet'!$C177),"",'Input Sheet'!$C177)</f>
        <v/>
      </c>
      <c r="D111" s="9" cm="1">
        <f t="array" aca="1" ref="D111" ca="1">D81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1" s="9" cm="1">
        <f t="array" aca="1" ref="E111" ca="1">E81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1" s="9" cm="1">
        <f t="array" aca="1" ref="F111" ca="1">F81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1" s="9" cm="1">
        <f t="array" aca="1" ref="G111" ca="1">G81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1" s="9" cm="1">
        <f t="array" aca="1" ref="H111" ca="1">H81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1" s="9" cm="1">
        <f t="array" aca="1" ref="I111" ca="1">I81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1" s="9" cm="1">
        <f t="array" aca="1" ref="J111" ca="1">J81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1" s="9" cm="1">
        <f t="array" aca="1" ref="K111" ca="1">K81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1" s="9" cm="1">
        <f t="array" aca="1" ref="L111" ca="1">L81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1" s="9" cm="1">
        <f t="array" aca="1" ref="M111" ca="1">M81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1" s="9" cm="1">
        <f t="array" aca="1" ref="N111" ca="1">N81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1" s="9" cm="1">
        <f t="array" aca="1" ref="O111" ca="1">O81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1" s="9" cm="1">
        <f t="array" aca="1" ref="P111" ca="1">P81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1" s="9" cm="1">
        <f t="array" aca="1" ref="Q111" ca="1">Q81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1" s="9" cm="1">
        <f t="array" aca="1" ref="R111" ca="1">R81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1" s="9" cm="1">
        <f t="array" aca="1" ref="S111" ca="1">S81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1" s="9" cm="1">
        <f t="array" aca="1" ref="T111" ca="1">T81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1" s="9" cm="1">
        <f t="array" aca="1" ref="U111" ca="1">U81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1" s="9" cm="1">
        <f t="array" aca="1" ref="V111" ca="1">V81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1" s="9" cm="1">
        <f t="array" aca="1" ref="W111" ca="1">W81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1" s="9" cm="1">
        <f t="array" aca="1" ref="X111" ca="1">X81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1" s="9" cm="1">
        <f t="array" aca="1" ref="Y111" ca="1">Y81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1" s="9" cm="1">
        <f t="array" aca="1" ref="Z111" ca="1">Z81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1" s="9" cm="1">
        <f t="array" aca="1" ref="AA111" ca="1">AA81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1" s="9" cm="1">
        <f t="array" aca="1" ref="AB111" ca="1">AB81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1" s="9" cm="1">
        <f t="array" aca="1" ref="AC111" ca="1">AC81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1" s="9" cm="1">
        <f t="array" aca="1" ref="AD111" ca="1">AD81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1" s="9" cm="1">
        <f t="array" aca="1" ref="AE111" ca="1">AE81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1" s="9" cm="1">
        <f t="array" aca="1" ref="AF111" ca="1">AF81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1" s="9" cm="1">
        <f t="array" aca="1" ref="AG111" ca="1">AG81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1" s="9" cm="1">
        <f t="array" aca="1" ref="AH111" ca="1">AH81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1" s="9" cm="1">
        <f t="array" aca="1" ref="AI111" ca="1">AI81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1" s="9" cm="1">
        <f t="array" aca="1" ref="AJ111" ca="1">AJ81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1" s="9" cm="1">
        <f t="array" aca="1" ref="AK111" ca="1">AK81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1" s="9" cm="1">
        <f t="array" aca="1" ref="AL111" ca="1">AL81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1" s="9" cm="1">
        <f t="array" aca="1" ref="AM111" ca="1">AM81 * SUMPRODUCT((IFERROR(INDIRECT('Input Sheet'!$AO177 &amp; "Table[Trade/Discipline]")=ProductivityCostTable[[#This Row],[Team Member]:[Team Member]],1)) * (IFERROR(INDIRECT('Input Sheet'!$AO177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2" spans="2:39" x14ac:dyDescent="0.45">
      <c r="B112" s="4" t="str">
        <f>IF(ISBLANK('Input Sheet'!$B178),"",'Input Sheet'!$B178)</f>
        <v/>
      </c>
      <c r="C112" s="3" t="str">
        <f>IF(ISBLANK('Input Sheet'!$C178),"",'Input Sheet'!$C178)</f>
        <v/>
      </c>
      <c r="D112" s="9" cm="1">
        <f t="array" aca="1" ref="D112" ca="1">D82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2" s="9" cm="1">
        <f t="array" aca="1" ref="E112" ca="1">E82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2" s="9" cm="1">
        <f t="array" aca="1" ref="F112" ca="1">F82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2" s="9" cm="1">
        <f t="array" aca="1" ref="G112" ca="1">G82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2" s="9" cm="1">
        <f t="array" aca="1" ref="H112" ca="1">H82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2" s="9" cm="1">
        <f t="array" aca="1" ref="I112" ca="1">I82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2" s="9" cm="1">
        <f t="array" aca="1" ref="J112" ca="1">J82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2" s="9" cm="1">
        <f t="array" aca="1" ref="K112" ca="1">K82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2" s="9" cm="1">
        <f t="array" aca="1" ref="L112" ca="1">L82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2" s="9" cm="1">
        <f t="array" aca="1" ref="M112" ca="1">M82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2" s="9" cm="1">
        <f t="array" aca="1" ref="N112" ca="1">N82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2" s="9" cm="1">
        <f t="array" aca="1" ref="O112" ca="1">O82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2" s="9" cm="1">
        <f t="array" aca="1" ref="P112" ca="1">P82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2" s="9" cm="1">
        <f t="array" aca="1" ref="Q112" ca="1">Q82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2" s="9" cm="1">
        <f t="array" aca="1" ref="R112" ca="1">R82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2" s="9" cm="1">
        <f t="array" aca="1" ref="S112" ca="1">S82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2" s="9" cm="1">
        <f t="array" aca="1" ref="T112" ca="1">T82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2" s="9" cm="1">
        <f t="array" aca="1" ref="U112" ca="1">U82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2" s="9" cm="1">
        <f t="array" aca="1" ref="V112" ca="1">V82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2" s="9" cm="1">
        <f t="array" aca="1" ref="W112" ca="1">W82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2" s="9" cm="1">
        <f t="array" aca="1" ref="X112" ca="1">X82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2" s="9" cm="1">
        <f t="array" aca="1" ref="Y112" ca="1">Y82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2" s="9" cm="1">
        <f t="array" aca="1" ref="Z112" ca="1">Z82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2" s="9" cm="1">
        <f t="array" aca="1" ref="AA112" ca="1">AA82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2" s="9" cm="1">
        <f t="array" aca="1" ref="AB112" ca="1">AB82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2" s="9" cm="1">
        <f t="array" aca="1" ref="AC112" ca="1">AC82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2" s="9" cm="1">
        <f t="array" aca="1" ref="AD112" ca="1">AD82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2" s="9" cm="1">
        <f t="array" aca="1" ref="AE112" ca="1">AE82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2" s="9" cm="1">
        <f t="array" aca="1" ref="AF112" ca="1">AF82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2" s="9" cm="1">
        <f t="array" aca="1" ref="AG112" ca="1">AG82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2" s="9" cm="1">
        <f t="array" aca="1" ref="AH112" ca="1">AH82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2" s="9" cm="1">
        <f t="array" aca="1" ref="AI112" ca="1">AI82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2" s="9" cm="1">
        <f t="array" aca="1" ref="AJ112" ca="1">AJ82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2" s="9" cm="1">
        <f t="array" aca="1" ref="AK112" ca="1">AK82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2" s="9" cm="1">
        <f t="array" aca="1" ref="AL112" ca="1">AL82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2" s="9" cm="1">
        <f t="array" aca="1" ref="AM112" ca="1">AM82 * SUMPRODUCT((IFERROR(INDIRECT('Input Sheet'!$AO178 &amp; "Table[Trade/Discipline]")=ProductivityCostTable[[#This Row],[Team Member]:[Team Member]],1)) * (IFERROR(INDIRECT('Input Sheet'!$AO178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3" spans="2:39" x14ac:dyDescent="0.45">
      <c r="B113" s="4" t="str">
        <f>IF(ISBLANK('Input Sheet'!$B179),"",'Input Sheet'!$B179)</f>
        <v/>
      </c>
      <c r="C113" s="3" t="str">
        <f>IF(ISBLANK('Input Sheet'!$C179),"",'Input Sheet'!$C179)</f>
        <v/>
      </c>
      <c r="D113" s="9" cm="1">
        <f t="array" aca="1" ref="D113" ca="1">D83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3" s="9" cm="1">
        <f t="array" aca="1" ref="E113" ca="1">E83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3" s="9" cm="1">
        <f t="array" aca="1" ref="F113" ca="1">F83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3" s="9" cm="1">
        <f t="array" aca="1" ref="G113" ca="1">G83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3" s="9" cm="1">
        <f t="array" aca="1" ref="H113" ca="1">H83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3" s="9" cm="1">
        <f t="array" aca="1" ref="I113" ca="1">I83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3" s="9" cm="1">
        <f t="array" aca="1" ref="J113" ca="1">J83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3" s="9" cm="1">
        <f t="array" aca="1" ref="K113" ca="1">K83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3" s="9" cm="1">
        <f t="array" aca="1" ref="L113" ca="1">L83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3" s="9" cm="1">
        <f t="array" aca="1" ref="M113" ca="1">M83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3" s="9" cm="1">
        <f t="array" aca="1" ref="N113" ca="1">N83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3" s="9" cm="1">
        <f t="array" aca="1" ref="O113" ca="1">O83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3" s="9" cm="1">
        <f t="array" aca="1" ref="P113" ca="1">P83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3" s="9" cm="1">
        <f t="array" aca="1" ref="Q113" ca="1">Q83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3" s="9" cm="1">
        <f t="array" aca="1" ref="R113" ca="1">R83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3" s="9" cm="1">
        <f t="array" aca="1" ref="S113" ca="1">S83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3" s="9" cm="1">
        <f t="array" aca="1" ref="T113" ca="1">T83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3" s="9" cm="1">
        <f t="array" aca="1" ref="U113" ca="1">U83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3" s="9" cm="1">
        <f t="array" aca="1" ref="V113" ca="1">V83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3" s="9" cm="1">
        <f t="array" aca="1" ref="W113" ca="1">W83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3" s="9" cm="1">
        <f t="array" aca="1" ref="X113" ca="1">X83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3" s="9" cm="1">
        <f t="array" aca="1" ref="Y113" ca="1">Y83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3" s="9" cm="1">
        <f t="array" aca="1" ref="Z113" ca="1">Z83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3" s="9" cm="1">
        <f t="array" aca="1" ref="AA113" ca="1">AA83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3" s="9" cm="1">
        <f t="array" aca="1" ref="AB113" ca="1">AB83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3" s="9" cm="1">
        <f t="array" aca="1" ref="AC113" ca="1">AC83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3" s="9" cm="1">
        <f t="array" aca="1" ref="AD113" ca="1">AD83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3" s="9" cm="1">
        <f t="array" aca="1" ref="AE113" ca="1">AE83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3" s="9" cm="1">
        <f t="array" aca="1" ref="AF113" ca="1">AF83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3" s="9" cm="1">
        <f t="array" aca="1" ref="AG113" ca="1">AG83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3" s="9" cm="1">
        <f t="array" aca="1" ref="AH113" ca="1">AH83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3" s="9" cm="1">
        <f t="array" aca="1" ref="AI113" ca="1">AI83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3" s="9" cm="1">
        <f t="array" aca="1" ref="AJ113" ca="1">AJ83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3" s="9" cm="1">
        <f t="array" aca="1" ref="AK113" ca="1">AK83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3" s="9" cm="1">
        <f t="array" aca="1" ref="AL113" ca="1">AL83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3" s="9" cm="1">
        <f t="array" aca="1" ref="AM113" ca="1">AM83 * SUMPRODUCT((IFERROR(INDIRECT('Input Sheet'!$AO179 &amp; "Table[Trade/Discipline]")=ProductivityCostTable[[#This Row],[Team Member]:[Team Member]],1)) * (IFERROR(INDIRECT('Input Sheet'!$AO179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4" spans="2:39" x14ac:dyDescent="0.45">
      <c r="B114" s="4" t="str">
        <f>IF(ISBLANK('Input Sheet'!$B180),"",'Input Sheet'!$B180)</f>
        <v/>
      </c>
      <c r="C114" s="3" t="str">
        <f>IF(ISBLANK('Input Sheet'!$C180),"",'Input Sheet'!$C180)</f>
        <v/>
      </c>
      <c r="D114" s="9" cm="1">
        <f t="array" aca="1" ref="D114" ca="1">D84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4" s="9" cm="1">
        <f t="array" aca="1" ref="E114" ca="1">E84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4" s="9" cm="1">
        <f t="array" aca="1" ref="F114" ca="1">F84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4" s="9" cm="1">
        <f t="array" aca="1" ref="G114" ca="1">G84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4" s="9" cm="1">
        <f t="array" aca="1" ref="H114" ca="1">H84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4" s="9" cm="1">
        <f t="array" aca="1" ref="I114" ca="1">I84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4" s="9" cm="1">
        <f t="array" aca="1" ref="J114" ca="1">J84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4" s="9" cm="1">
        <f t="array" aca="1" ref="K114" ca="1">K84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4" s="9" cm="1">
        <f t="array" aca="1" ref="L114" ca="1">L84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4" s="9" cm="1">
        <f t="array" aca="1" ref="M114" ca="1">M84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4" s="9" cm="1">
        <f t="array" aca="1" ref="N114" ca="1">N84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4" s="9" cm="1">
        <f t="array" aca="1" ref="O114" ca="1">O84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4" s="9" cm="1">
        <f t="array" aca="1" ref="P114" ca="1">P84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4" s="9" cm="1">
        <f t="array" aca="1" ref="Q114" ca="1">Q84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4" s="9" cm="1">
        <f t="array" aca="1" ref="R114" ca="1">R84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4" s="9" cm="1">
        <f t="array" aca="1" ref="S114" ca="1">S84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4" s="9" cm="1">
        <f t="array" aca="1" ref="T114" ca="1">T84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4" s="9" cm="1">
        <f t="array" aca="1" ref="U114" ca="1">U84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4" s="9" cm="1">
        <f t="array" aca="1" ref="V114" ca="1">V84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4" s="9" cm="1">
        <f t="array" aca="1" ref="W114" ca="1">W84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4" s="9" cm="1">
        <f t="array" aca="1" ref="X114" ca="1">X84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4" s="9" cm="1">
        <f t="array" aca="1" ref="Y114" ca="1">Y84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4" s="9" cm="1">
        <f t="array" aca="1" ref="Z114" ca="1">Z84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4" s="9" cm="1">
        <f t="array" aca="1" ref="AA114" ca="1">AA84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4" s="9" cm="1">
        <f t="array" aca="1" ref="AB114" ca="1">AB84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4" s="9" cm="1">
        <f t="array" aca="1" ref="AC114" ca="1">AC84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4" s="9" cm="1">
        <f t="array" aca="1" ref="AD114" ca="1">AD84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4" s="9" cm="1">
        <f t="array" aca="1" ref="AE114" ca="1">AE84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4" s="9" cm="1">
        <f t="array" aca="1" ref="AF114" ca="1">AF84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4" s="9" cm="1">
        <f t="array" aca="1" ref="AG114" ca="1">AG84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4" s="9" cm="1">
        <f t="array" aca="1" ref="AH114" ca="1">AH84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4" s="9" cm="1">
        <f t="array" aca="1" ref="AI114" ca="1">AI84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4" s="9" cm="1">
        <f t="array" aca="1" ref="AJ114" ca="1">AJ84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4" s="9" cm="1">
        <f t="array" aca="1" ref="AK114" ca="1">AK84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4" s="9" cm="1">
        <f t="array" aca="1" ref="AL114" ca="1">AL84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4" s="9" cm="1">
        <f t="array" aca="1" ref="AM114" ca="1">AM84 * SUMPRODUCT((IFERROR(INDIRECT('Input Sheet'!$AO180 &amp; "Table[Trade/Discipline]")=ProductivityCostTable[[#This Row],[Team Member]:[Team Member]],1)) * (IFERROR(INDIRECT('Input Sheet'!$AO180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5" spans="2:39" x14ac:dyDescent="0.45">
      <c r="B115" s="4" t="str">
        <f>IF(ISBLANK('Input Sheet'!$B181),"",'Input Sheet'!$B181)</f>
        <v/>
      </c>
      <c r="C115" s="3" t="str">
        <f>IF(ISBLANK('Input Sheet'!$C181),"",'Input Sheet'!$C181)</f>
        <v/>
      </c>
      <c r="D115" s="9" cm="1">
        <f t="array" aca="1" ref="D115" ca="1">D85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5" s="9" cm="1">
        <f t="array" aca="1" ref="E115" ca="1">E85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5" s="9" cm="1">
        <f t="array" aca="1" ref="F115" ca="1">F85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5" s="9" cm="1">
        <f t="array" aca="1" ref="G115" ca="1">G85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5" s="9" cm="1">
        <f t="array" aca="1" ref="H115" ca="1">H85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5" s="9" cm="1">
        <f t="array" aca="1" ref="I115" ca="1">I85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5" s="9" cm="1">
        <f t="array" aca="1" ref="J115" ca="1">J85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5" s="9" cm="1">
        <f t="array" aca="1" ref="K115" ca="1">K85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5" s="9" cm="1">
        <f t="array" aca="1" ref="L115" ca="1">L85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5" s="9" cm="1">
        <f t="array" aca="1" ref="M115" ca="1">M85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5" s="9" cm="1">
        <f t="array" aca="1" ref="N115" ca="1">N85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5" s="9" cm="1">
        <f t="array" aca="1" ref="O115" ca="1">O85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5" s="9" cm="1">
        <f t="array" aca="1" ref="P115" ca="1">P85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5" s="9" cm="1">
        <f t="array" aca="1" ref="Q115" ca="1">Q85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5" s="9" cm="1">
        <f t="array" aca="1" ref="R115" ca="1">R85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5" s="9" cm="1">
        <f t="array" aca="1" ref="S115" ca="1">S85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5" s="9" cm="1">
        <f t="array" aca="1" ref="T115" ca="1">T85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5" s="9" cm="1">
        <f t="array" aca="1" ref="U115" ca="1">U85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5" s="9" cm="1">
        <f t="array" aca="1" ref="V115" ca="1">V85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5" s="9" cm="1">
        <f t="array" aca="1" ref="W115" ca="1">W85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5" s="9" cm="1">
        <f t="array" aca="1" ref="X115" ca="1">X85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5" s="9" cm="1">
        <f t="array" aca="1" ref="Y115" ca="1">Y85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5" s="9" cm="1">
        <f t="array" aca="1" ref="Z115" ca="1">Z85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5" s="9" cm="1">
        <f t="array" aca="1" ref="AA115" ca="1">AA85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5" s="9" cm="1">
        <f t="array" aca="1" ref="AB115" ca="1">AB85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5" s="9" cm="1">
        <f t="array" aca="1" ref="AC115" ca="1">AC85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5" s="9" cm="1">
        <f t="array" aca="1" ref="AD115" ca="1">AD85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5" s="9" cm="1">
        <f t="array" aca="1" ref="AE115" ca="1">AE85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5" s="9" cm="1">
        <f t="array" aca="1" ref="AF115" ca="1">AF85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5" s="9" cm="1">
        <f t="array" aca="1" ref="AG115" ca="1">AG85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5" s="9" cm="1">
        <f t="array" aca="1" ref="AH115" ca="1">AH85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5" s="9" cm="1">
        <f t="array" aca="1" ref="AI115" ca="1">AI85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5" s="9" cm="1">
        <f t="array" aca="1" ref="AJ115" ca="1">AJ85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5" s="9" cm="1">
        <f t="array" aca="1" ref="AK115" ca="1">AK85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5" s="9" cm="1">
        <f t="array" aca="1" ref="AL115" ca="1">AL85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5" s="9" cm="1">
        <f t="array" aca="1" ref="AM115" ca="1">AM85 * SUMPRODUCT((IFERROR(INDIRECT('Input Sheet'!$AO181 &amp; "Table[Trade/Discipline]")=ProductivityCostTable[[#This Row],[Team Member]:[Team Member]],1)) * (IFERROR(INDIRECT('Input Sheet'!$AO181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6" spans="2:39" x14ac:dyDescent="0.45">
      <c r="B116" s="4" t="str">
        <f>IF(ISBLANK('Input Sheet'!$B182),"",'Input Sheet'!$B182)</f>
        <v/>
      </c>
      <c r="C116" s="3" t="str">
        <f>IF(ISBLANK('Input Sheet'!$C182),"",'Input Sheet'!$C182)</f>
        <v/>
      </c>
      <c r="D116" s="9" cm="1">
        <f t="array" aca="1" ref="D116" ca="1">D86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6" s="9" cm="1">
        <f t="array" aca="1" ref="E116" ca="1">E86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6" s="9" cm="1">
        <f t="array" aca="1" ref="F116" ca="1">F86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6" s="9" cm="1">
        <f t="array" aca="1" ref="G116" ca="1">G86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6" s="9" cm="1">
        <f t="array" aca="1" ref="H116" ca="1">H86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6" s="9" cm="1">
        <f t="array" aca="1" ref="I116" ca="1">I86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6" s="9" cm="1">
        <f t="array" aca="1" ref="J116" ca="1">J86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6" s="9" cm="1">
        <f t="array" aca="1" ref="K116" ca="1">K86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6" s="9" cm="1">
        <f t="array" aca="1" ref="L116" ca="1">L86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6" s="9" cm="1">
        <f t="array" aca="1" ref="M116" ca="1">M86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6" s="9" cm="1">
        <f t="array" aca="1" ref="N116" ca="1">N86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6" s="9" cm="1">
        <f t="array" aca="1" ref="O116" ca="1">O86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6" s="9" cm="1">
        <f t="array" aca="1" ref="P116" ca="1">P86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6" s="9" cm="1">
        <f t="array" aca="1" ref="Q116" ca="1">Q86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6" s="9" cm="1">
        <f t="array" aca="1" ref="R116" ca="1">R86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6" s="9" cm="1">
        <f t="array" aca="1" ref="S116" ca="1">S86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6" s="9" cm="1">
        <f t="array" aca="1" ref="T116" ca="1">T86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6" s="9" cm="1">
        <f t="array" aca="1" ref="U116" ca="1">U86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6" s="9" cm="1">
        <f t="array" aca="1" ref="V116" ca="1">V86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6" s="9" cm="1">
        <f t="array" aca="1" ref="W116" ca="1">W86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6" s="9" cm="1">
        <f t="array" aca="1" ref="X116" ca="1">X86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6" s="9" cm="1">
        <f t="array" aca="1" ref="Y116" ca="1">Y86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6" s="9" cm="1">
        <f t="array" aca="1" ref="Z116" ca="1">Z86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6" s="9" cm="1">
        <f t="array" aca="1" ref="AA116" ca="1">AA86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6" s="9" cm="1">
        <f t="array" aca="1" ref="AB116" ca="1">AB86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6" s="9" cm="1">
        <f t="array" aca="1" ref="AC116" ca="1">AC86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6" s="9" cm="1">
        <f t="array" aca="1" ref="AD116" ca="1">AD86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6" s="9" cm="1">
        <f t="array" aca="1" ref="AE116" ca="1">AE86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6" s="9" cm="1">
        <f t="array" aca="1" ref="AF116" ca="1">AF86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6" s="9" cm="1">
        <f t="array" aca="1" ref="AG116" ca="1">AG86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6" s="9" cm="1">
        <f t="array" aca="1" ref="AH116" ca="1">AH86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6" s="9" cm="1">
        <f t="array" aca="1" ref="AI116" ca="1">AI86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6" s="9" cm="1">
        <f t="array" aca="1" ref="AJ116" ca="1">AJ86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6" s="9" cm="1">
        <f t="array" aca="1" ref="AK116" ca="1">AK86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6" s="9" cm="1">
        <f t="array" aca="1" ref="AL116" ca="1">AL86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6" s="9" cm="1">
        <f t="array" aca="1" ref="AM116" ca="1">AM86 * SUMPRODUCT((IFERROR(INDIRECT('Input Sheet'!$AO182 &amp; "Table[Trade/Discipline]")=ProductivityCostTable[[#This Row],[Team Member]:[Team Member]],1)) * (IFERROR(INDIRECT('Input Sheet'!$AO182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7" spans="2:39" x14ac:dyDescent="0.45">
      <c r="B117" s="4" t="str">
        <f>IF(ISBLANK('Input Sheet'!$B183),"",'Input Sheet'!$B183)</f>
        <v/>
      </c>
      <c r="C117" s="3" t="str">
        <f>IF(ISBLANK('Input Sheet'!$C183),"",'Input Sheet'!$C183)</f>
        <v/>
      </c>
      <c r="D117" s="9" cm="1">
        <f t="array" aca="1" ref="D117" ca="1">D87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7" s="9" cm="1">
        <f t="array" aca="1" ref="E117" ca="1">E87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7" s="9" cm="1">
        <f t="array" aca="1" ref="F117" ca="1">F87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7" s="9" cm="1">
        <f t="array" aca="1" ref="G117" ca="1">G87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7" s="9" cm="1">
        <f t="array" aca="1" ref="H117" ca="1">H87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7" s="9" cm="1">
        <f t="array" aca="1" ref="I117" ca="1">I87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7" s="9" cm="1">
        <f t="array" aca="1" ref="J117" ca="1">J87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7" s="9" cm="1">
        <f t="array" aca="1" ref="K117" ca="1">K87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7" s="9" cm="1">
        <f t="array" aca="1" ref="L117" ca="1">L87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7" s="9" cm="1">
        <f t="array" aca="1" ref="M117" ca="1">M87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7" s="9" cm="1">
        <f t="array" aca="1" ref="N117" ca="1">N87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7" s="9" cm="1">
        <f t="array" aca="1" ref="O117" ca="1">O87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7" s="9" cm="1">
        <f t="array" aca="1" ref="P117" ca="1">P87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7" s="9" cm="1">
        <f t="array" aca="1" ref="Q117" ca="1">Q87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7" s="9" cm="1">
        <f t="array" aca="1" ref="R117" ca="1">R87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7" s="9" cm="1">
        <f t="array" aca="1" ref="S117" ca="1">S87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7" s="9" cm="1">
        <f t="array" aca="1" ref="T117" ca="1">T87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7" s="9" cm="1">
        <f t="array" aca="1" ref="U117" ca="1">U87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7" s="9" cm="1">
        <f t="array" aca="1" ref="V117" ca="1">V87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7" s="9" cm="1">
        <f t="array" aca="1" ref="W117" ca="1">W87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7" s="9" cm="1">
        <f t="array" aca="1" ref="X117" ca="1">X87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7" s="9" cm="1">
        <f t="array" aca="1" ref="Y117" ca="1">Y87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7" s="9" cm="1">
        <f t="array" aca="1" ref="Z117" ca="1">Z87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7" s="9" cm="1">
        <f t="array" aca="1" ref="AA117" ca="1">AA87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7" s="9" cm="1">
        <f t="array" aca="1" ref="AB117" ca="1">AB87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7" s="9" cm="1">
        <f t="array" aca="1" ref="AC117" ca="1">AC87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7" s="9" cm="1">
        <f t="array" aca="1" ref="AD117" ca="1">AD87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7" s="9" cm="1">
        <f t="array" aca="1" ref="AE117" ca="1">AE87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7" s="9" cm="1">
        <f t="array" aca="1" ref="AF117" ca="1">AF87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7" s="9" cm="1">
        <f t="array" aca="1" ref="AG117" ca="1">AG87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7" s="9" cm="1">
        <f t="array" aca="1" ref="AH117" ca="1">AH87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7" s="9" cm="1">
        <f t="array" aca="1" ref="AI117" ca="1">AI87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7" s="9" cm="1">
        <f t="array" aca="1" ref="AJ117" ca="1">AJ87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7" s="9" cm="1">
        <f t="array" aca="1" ref="AK117" ca="1">AK87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7" s="9" cm="1">
        <f t="array" aca="1" ref="AL117" ca="1">AL87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7" s="9" cm="1">
        <f t="array" aca="1" ref="AM117" ca="1">AM87 * SUMPRODUCT((IFERROR(INDIRECT('Input Sheet'!$AO183 &amp; "Table[Trade/Discipline]")=ProductivityCostTable[[#This Row],[Team Member]:[Team Member]],1)) * (IFERROR(INDIRECT('Input Sheet'!$AO183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8" spans="2:39" x14ac:dyDescent="0.45">
      <c r="B118" s="4" t="str">
        <f>IF(ISBLANK('Input Sheet'!$B184),"",'Input Sheet'!$B184)</f>
        <v/>
      </c>
      <c r="C118" s="3" t="str">
        <f>IF(ISBLANK('Input Sheet'!$C184),"",'Input Sheet'!$C184)</f>
        <v/>
      </c>
      <c r="D118" s="9" cm="1">
        <f t="array" aca="1" ref="D118" ca="1">D88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8" s="9" cm="1">
        <f t="array" aca="1" ref="E118" ca="1">E88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8" s="9" cm="1">
        <f t="array" aca="1" ref="F118" ca="1">F88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8" s="9" cm="1">
        <f t="array" aca="1" ref="G118" ca="1">G88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8" s="9" cm="1">
        <f t="array" aca="1" ref="H118" ca="1">H88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8" s="9" cm="1">
        <f t="array" aca="1" ref="I118" ca="1">I88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8" s="9" cm="1">
        <f t="array" aca="1" ref="J118" ca="1">J88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8" s="9" cm="1">
        <f t="array" aca="1" ref="K118" ca="1">K88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8" s="9" cm="1">
        <f t="array" aca="1" ref="L118" ca="1">L88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8" s="9" cm="1">
        <f t="array" aca="1" ref="M118" ca="1">M88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8" s="9" cm="1">
        <f t="array" aca="1" ref="N118" ca="1">N88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8" s="9" cm="1">
        <f t="array" aca="1" ref="O118" ca="1">O88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8" s="9" cm="1">
        <f t="array" aca="1" ref="P118" ca="1">P88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8" s="9" cm="1">
        <f t="array" aca="1" ref="Q118" ca="1">Q88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8" s="9" cm="1">
        <f t="array" aca="1" ref="R118" ca="1">R88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8" s="9" cm="1">
        <f t="array" aca="1" ref="S118" ca="1">S88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8" s="9" cm="1">
        <f t="array" aca="1" ref="T118" ca="1">T88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8" s="9" cm="1">
        <f t="array" aca="1" ref="U118" ca="1">U88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8" s="9" cm="1">
        <f t="array" aca="1" ref="V118" ca="1">V88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8" s="9" cm="1">
        <f t="array" aca="1" ref="W118" ca="1">W88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8" s="9" cm="1">
        <f t="array" aca="1" ref="X118" ca="1">X88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8" s="9" cm="1">
        <f t="array" aca="1" ref="Y118" ca="1">Y88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8" s="9" cm="1">
        <f t="array" aca="1" ref="Z118" ca="1">Z88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8" s="9" cm="1">
        <f t="array" aca="1" ref="AA118" ca="1">AA88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8" s="9" cm="1">
        <f t="array" aca="1" ref="AB118" ca="1">AB88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8" s="9" cm="1">
        <f t="array" aca="1" ref="AC118" ca="1">AC88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8" s="9" cm="1">
        <f t="array" aca="1" ref="AD118" ca="1">AD88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8" s="9" cm="1">
        <f t="array" aca="1" ref="AE118" ca="1">AE88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8" s="9" cm="1">
        <f t="array" aca="1" ref="AF118" ca="1">AF88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8" s="9" cm="1">
        <f t="array" aca="1" ref="AG118" ca="1">AG88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8" s="9" cm="1">
        <f t="array" aca="1" ref="AH118" ca="1">AH88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8" s="9" cm="1">
        <f t="array" aca="1" ref="AI118" ca="1">AI88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8" s="9" cm="1">
        <f t="array" aca="1" ref="AJ118" ca="1">AJ88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8" s="9" cm="1">
        <f t="array" aca="1" ref="AK118" ca="1">AK88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8" s="9" cm="1">
        <f t="array" aca="1" ref="AL118" ca="1">AL88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8" s="9" cm="1">
        <f t="array" aca="1" ref="AM118" ca="1">AM88 * SUMPRODUCT((IFERROR(INDIRECT('Input Sheet'!$AO184 &amp; "Table[Trade/Discipline]")=ProductivityCostTable[[#This Row],[Team Member]:[Team Member]],1)) * (IFERROR(INDIRECT('Input Sheet'!$AO184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19" spans="2:39" x14ac:dyDescent="0.45">
      <c r="B119" s="4" t="str">
        <f>IF(ISBLANK('Input Sheet'!$B185),"",'Input Sheet'!$B185)</f>
        <v/>
      </c>
      <c r="C119" s="5" t="str">
        <f>IF(ISBLANK('Input Sheet'!$C185),"",'Input Sheet'!$C185)</f>
        <v/>
      </c>
      <c r="D119" s="9" cm="1">
        <f t="array" aca="1" ref="D119" ca="1">D89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E119" s="9" cm="1">
        <f t="array" aca="1" ref="E119" ca="1">E89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F119" s="9" cm="1">
        <f t="array" aca="1" ref="F119" ca="1">F89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G119" s="9" cm="1">
        <f t="array" aca="1" ref="G119" ca="1">G89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H119" s="9" cm="1">
        <f t="array" aca="1" ref="H119" ca="1">H89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I119" s="9" cm="1">
        <f t="array" aca="1" ref="I119" ca="1">I89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J119" s="9" cm="1">
        <f t="array" aca="1" ref="J119" ca="1">J89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K119" s="9" cm="1">
        <f t="array" aca="1" ref="K119" ca="1">K89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L119" s="9" cm="1">
        <f t="array" aca="1" ref="L119" ca="1">L89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M119" s="9" cm="1">
        <f t="array" aca="1" ref="M119" ca="1">M89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N119" s="9" cm="1">
        <f t="array" aca="1" ref="N119" ca="1">N89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O119" s="9" cm="1">
        <f t="array" aca="1" ref="O119" ca="1">O89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P119" s="9" cm="1">
        <f t="array" aca="1" ref="P119" ca="1">P89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Q119" s="9" cm="1">
        <f t="array" aca="1" ref="Q119" ca="1">Q89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R119" s="9" cm="1">
        <f t="array" aca="1" ref="R119" ca="1">R89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S119" s="9" cm="1">
        <f t="array" aca="1" ref="S119" ca="1">S89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T119" s="9" cm="1">
        <f t="array" aca="1" ref="T119" ca="1">T89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U119" s="9" cm="1">
        <f t="array" aca="1" ref="U119" ca="1">U89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V119" s="9" cm="1">
        <f t="array" aca="1" ref="V119" ca="1">V89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W119" s="9" cm="1">
        <f t="array" aca="1" ref="W119" ca="1">W89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X119" s="9" cm="1">
        <f t="array" aca="1" ref="X119" ca="1">X89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Y119" s="9" cm="1">
        <f t="array" aca="1" ref="Y119" ca="1">Y89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Z119" s="9" cm="1">
        <f t="array" aca="1" ref="Z119" ca="1">Z89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A119" s="9" cm="1">
        <f t="array" aca="1" ref="AA119" ca="1">AA89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B119" s="9" cm="1">
        <f t="array" aca="1" ref="AB119" ca="1">AB89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C119" s="9" cm="1">
        <f t="array" aca="1" ref="AC119" ca="1">AC89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D119" s="9" cm="1">
        <f t="array" aca="1" ref="AD119" ca="1">AD89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E119" s="9" cm="1">
        <f t="array" aca="1" ref="AE119" ca="1">AE89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F119" s="9" cm="1">
        <f t="array" aca="1" ref="AF119" ca="1">AF89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G119" s="9" cm="1">
        <f t="array" aca="1" ref="AG119" ca="1">AG89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H119" s="9" cm="1">
        <f t="array" aca="1" ref="AH119" ca="1">AH89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I119" s="9" cm="1">
        <f t="array" aca="1" ref="AI119" ca="1">AI89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J119" s="9" cm="1">
        <f t="array" aca="1" ref="AJ119" ca="1">AJ89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K119" s="9" cm="1">
        <f t="array" aca="1" ref="AK119" ca="1">AK89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L119" s="9" cm="1">
        <f t="array" aca="1" ref="AL119" ca="1">AL89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  <c r="AM119" s="9" cm="1">
        <f t="array" aca="1" ref="AM119" ca="1">AM89 * SUMPRODUCT((IFERROR(INDIRECT('Input Sheet'!$AO185 &amp; "Table[Trade/Discipline]")=ProductivityCostTable[[#This Row],[Team Member]:[Team Member]],1)) * (IFERROR(INDIRECT('Input Sheet'!$AO185 &amp; "Table[[Fully-loaded Hourly Rate]:[Fully-loaded Hourly Rate]]"),1))) * IF(BidType="Hard Bid",(1+HB_AllowableOverheadOnChanges+HB_AllowableProfitOnChanges),1) * IF(BidType="Negotiated",(1+NG_AllowableFeeOnChange+NG_AllowableMarkupOnLaborBurden),1)</f>
        <v>0</v>
      </c>
    </row>
    <row r="120" spans="2:39" x14ac:dyDescent="0.45">
      <c r="B120" s="3" t="s">
        <v>56</v>
      </c>
      <c r="C120" s="3"/>
      <c r="D120" s="95">
        <f ca="1">SUBTOTAL(109,ProductivityCostTable[Month 01])</f>
        <v>3012.2223516000004</v>
      </c>
      <c r="E120" s="95">
        <f ca="1">SUBTOTAL(109,ProductivityCostTable[Month 02])</f>
        <v>6024.4447032000007</v>
      </c>
      <c r="F120" s="95">
        <f ca="1">SUBTOTAL(109,ProductivityCostTable[Month 03])</f>
        <v>12048.889406400001</v>
      </c>
      <c r="G120" s="95">
        <f ca="1">SUBTOTAL(109,ProductivityCostTable[Month 04])</f>
        <v>12048.889406400001</v>
      </c>
      <c r="H120" s="95">
        <f ca="1">SUBTOTAL(109,ProductivityCostTable[Month 05])</f>
        <v>12048.889406400001</v>
      </c>
      <c r="I120" s="95">
        <f ca="1">SUBTOTAL(109,ProductivityCostTable[Month 06])</f>
        <v>24097.778812800003</v>
      </c>
      <c r="J120" s="95">
        <f ca="1">SUBTOTAL(109,ProductivityCostTable[Month 07])</f>
        <v>24097.778812800003</v>
      </c>
      <c r="K120" s="95">
        <f ca="1">SUBTOTAL(109,ProductivityCostTable[Month 08])</f>
        <v>24097.778812800003</v>
      </c>
      <c r="L120" s="95">
        <f ca="1">SUBTOTAL(109,ProductivityCostTable[Month 09])</f>
        <v>48195.557625600006</v>
      </c>
      <c r="M120" s="95">
        <f ca="1">SUBTOTAL(109,ProductivityCostTable[Month 10])</f>
        <v>48195.557625600006</v>
      </c>
      <c r="N120" s="95">
        <f ca="1">SUBTOTAL(109,ProductivityCostTable[Month 11])</f>
        <v>24097.778812800003</v>
      </c>
      <c r="O120" s="95">
        <f ca="1">SUBTOTAL(109,ProductivityCostTable[Month 12])</f>
        <v>12048.889406400001</v>
      </c>
      <c r="P120" s="95">
        <f ca="1">SUBTOTAL(109,ProductivityCostTable[Month 13])</f>
        <v>0</v>
      </c>
      <c r="Q120" s="95">
        <f ca="1">SUBTOTAL(109,ProductivityCostTable[Month 14])</f>
        <v>0</v>
      </c>
      <c r="R120" s="95">
        <f ca="1">SUBTOTAL(109,ProductivityCostTable[Month 15])</f>
        <v>0</v>
      </c>
      <c r="S120" s="95">
        <f ca="1">SUBTOTAL(109,ProductivityCostTable[Month 16])</f>
        <v>0</v>
      </c>
      <c r="T120" s="95">
        <f ca="1">SUBTOTAL(109,ProductivityCostTable[Month 17])</f>
        <v>0</v>
      </c>
      <c r="U120" s="95">
        <f ca="1">SUBTOTAL(109,ProductivityCostTable[Month 18])</f>
        <v>0</v>
      </c>
      <c r="V120" s="95">
        <f ca="1">SUBTOTAL(109,ProductivityCostTable[Month 19])</f>
        <v>0</v>
      </c>
      <c r="W120" s="95">
        <f ca="1">SUBTOTAL(109,ProductivityCostTable[Month 20])</f>
        <v>0</v>
      </c>
      <c r="X120" s="95">
        <f ca="1">SUBTOTAL(109,ProductivityCostTable[Month 21])</f>
        <v>0</v>
      </c>
      <c r="Y120" s="95">
        <f ca="1">SUBTOTAL(109,ProductivityCostTable[Month 22])</f>
        <v>0</v>
      </c>
      <c r="Z120" s="95">
        <f ca="1">SUBTOTAL(109,ProductivityCostTable[Month 23])</f>
        <v>0</v>
      </c>
      <c r="AA120" s="95">
        <f ca="1">SUBTOTAL(109,ProductivityCostTable[Month 24])</f>
        <v>0</v>
      </c>
      <c r="AB120" s="95">
        <f ca="1">SUBTOTAL(109,ProductivityCostTable[Month 25])</f>
        <v>0</v>
      </c>
      <c r="AC120" s="95">
        <f ca="1">SUBTOTAL(109,ProductivityCostTable[Month 26])</f>
        <v>0</v>
      </c>
      <c r="AD120" s="95">
        <f ca="1">SUBTOTAL(109,ProductivityCostTable[Month 27])</f>
        <v>0</v>
      </c>
      <c r="AE120" s="95">
        <f ca="1">SUBTOTAL(109,ProductivityCostTable[Month 28])</f>
        <v>0</v>
      </c>
      <c r="AF120" s="95">
        <f ca="1">SUBTOTAL(109,ProductivityCostTable[Month 29])</f>
        <v>0</v>
      </c>
      <c r="AG120" s="95">
        <f ca="1">SUBTOTAL(109,ProductivityCostTable[Month 30])</f>
        <v>0</v>
      </c>
      <c r="AH120" s="95">
        <f ca="1">SUBTOTAL(109,ProductivityCostTable[Month 31])</f>
        <v>0</v>
      </c>
      <c r="AI120" s="95">
        <f ca="1">SUBTOTAL(109,ProductivityCostTable[Month 32])</f>
        <v>0</v>
      </c>
      <c r="AJ120" s="95">
        <f ca="1">SUBTOTAL(109,ProductivityCostTable[Month 33])</f>
        <v>0</v>
      </c>
      <c r="AK120" s="95">
        <f ca="1">SUBTOTAL(109,ProductivityCostTable[Month 34])</f>
        <v>0</v>
      </c>
      <c r="AL120" s="95">
        <f ca="1">SUBTOTAL(109,ProductivityCostTable[Month 35])</f>
        <v>0</v>
      </c>
      <c r="AM120" s="95">
        <f ca="1">SUBTOTAL(109,ProductivityCostTable[Month 36])</f>
        <v>0</v>
      </c>
    </row>
    <row r="123" spans="2:39" ht="16.899999999999999" x14ac:dyDescent="0.5">
      <c r="B123" s="36" t="s">
        <v>78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2:39" ht="15.4" x14ac:dyDescent="0.45">
      <c r="B124" s="35"/>
      <c r="C124" s="31"/>
      <c r="D124" s="7" cm="1">
        <f t="array" ref="D124">EOMONTH(HVACSheetMetal_StartDate,-1)+1</f>
        <v>43952</v>
      </c>
      <c r="E124" s="7">
        <f t="shared" ref="E124:AM124" si="0">EOMONTH(D$33,0)+1</f>
        <v>43983</v>
      </c>
      <c r="F124" s="7">
        <f t="shared" si="0"/>
        <v>44013</v>
      </c>
      <c r="G124" s="7">
        <f t="shared" si="0"/>
        <v>44044</v>
      </c>
      <c r="H124" s="7">
        <f t="shared" si="0"/>
        <v>44075</v>
      </c>
      <c r="I124" s="7">
        <f t="shared" si="0"/>
        <v>44105</v>
      </c>
      <c r="J124" s="7">
        <f t="shared" si="0"/>
        <v>44136</v>
      </c>
      <c r="K124" s="7">
        <f t="shared" si="0"/>
        <v>44166</v>
      </c>
      <c r="L124" s="7">
        <f t="shared" si="0"/>
        <v>44197</v>
      </c>
      <c r="M124" s="7">
        <f t="shared" si="0"/>
        <v>44228</v>
      </c>
      <c r="N124" s="7">
        <f t="shared" si="0"/>
        <v>44256</v>
      </c>
      <c r="O124" s="7">
        <f t="shared" si="0"/>
        <v>44287</v>
      </c>
      <c r="P124" s="7">
        <f t="shared" si="0"/>
        <v>44317</v>
      </c>
      <c r="Q124" s="7">
        <f t="shared" si="0"/>
        <v>44348</v>
      </c>
      <c r="R124" s="7">
        <f t="shared" si="0"/>
        <v>44378</v>
      </c>
      <c r="S124" s="7">
        <f t="shared" si="0"/>
        <v>44409</v>
      </c>
      <c r="T124" s="7">
        <f t="shared" si="0"/>
        <v>44440</v>
      </c>
      <c r="U124" s="7">
        <f t="shared" si="0"/>
        <v>44470</v>
      </c>
      <c r="V124" s="7">
        <f t="shared" si="0"/>
        <v>44501</v>
      </c>
      <c r="W124" s="7">
        <f t="shared" si="0"/>
        <v>44531</v>
      </c>
      <c r="X124" s="7">
        <f t="shared" si="0"/>
        <v>44562</v>
      </c>
      <c r="Y124" s="7">
        <f t="shared" si="0"/>
        <v>44593</v>
      </c>
      <c r="Z124" s="7">
        <f t="shared" si="0"/>
        <v>44621</v>
      </c>
      <c r="AA124" s="7">
        <f t="shared" si="0"/>
        <v>44652</v>
      </c>
      <c r="AB124" s="7">
        <f t="shared" si="0"/>
        <v>44682</v>
      </c>
      <c r="AC124" s="7">
        <f t="shared" si="0"/>
        <v>44713</v>
      </c>
      <c r="AD124" s="7">
        <f t="shared" si="0"/>
        <v>44743</v>
      </c>
      <c r="AE124" s="7">
        <f t="shared" si="0"/>
        <v>44774</v>
      </c>
      <c r="AF124" s="7">
        <f t="shared" si="0"/>
        <v>44805</v>
      </c>
      <c r="AG124" s="7">
        <f t="shared" si="0"/>
        <v>44835</v>
      </c>
      <c r="AH124" s="7">
        <f t="shared" si="0"/>
        <v>44866</v>
      </c>
      <c r="AI124" s="7">
        <f t="shared" si="0"/>
        <v>44896</v>
      </c>
      <c r="AJ124" s="7">
        <f t="shared" si="0"/>
        <v>44927</v>
      </c>
      <c r="AK124" s="7">
        <f t="shared" si="0"/>
        <v>44958</v>
      </c>
      <c r="AL124" s="7">
        <f t="shared" si="0"/>
        <v>44986</v>
      </c>
      <c r="AM124" s="7">
        <f t="shared" si="0"/>
        <v>45017</v>
      </c>
    </row>
    <row r="125" spans="2:39" x14ac:dyDescent="0.45">
      <c r="B125" t="s">
        <v>89</v>
      </c>
      <c r="C125" t="s">
        <v>88</v>
      </c>
      <c r="D125" s="8" t="s">
        <v>9</v>
      </c>
      <c r="E125" s="8" t="s">
        <v>10</v>
      </c>
      <c r="F125" s="8" t="s">
        <v>11</v>
      </c>
      <c r="G125" s="8" t="s">
        <v>12</v>
      </c>
      <c r="H125" s="8" t="s">
        <v>13</v>
      </c>
      <c r="I125" s="8" t="s">
        <v>14</v>
      </c>
      <c r="J125" s="8" t="s">
        <v>15</v>
      </c>
      <c r="K125" s="8" t="s">
        <v>16</v>
      </c>
      <c r="L125" s="8" t="s">
        <v>17</v>
      </c>
      <c r="M125" s="8" t="s">
        <v>18</v>
      </c>
      <c r="N125" s="8" t="s">
        <v>19</v>
      </c>
      <c r="O125" s="8" t="s">
        <v>20</v>
      </c>
      <c r="P125" s="8" t="s">
        <v>21</v>
      </c>
      <c r="Q125" s="8" t="s">
        <v>22</v>
      </c>
      <c r="R125" s="8" t="s">
        <v>23</v>
      </c>
      <c r="S125" s="8" t="s">
        <v>24</v>
      </c>
      <c r="T125" s="8" t="s">
        <v>25</v>
      </c>
      <c r="U125" s="8" t="s">
        <v>26</v>
      </c>
      <c r="V125" s="8" t="s">
        <v>27</v>
      </c>
      <c r="W125" s="8" t="s">
        <v>28</v>
      </c>
      <c r="X125" s="8" t="s">
        <v>29</v>
      </c>
      <c r="Y125" s="8" t="s">
        <v>30</v>
      </c>
      <c r="Z125" s="8" t="s">
        <v>31</v>
      </c>
      <c r="AA125" s="8" t="s">
        <v>32</v>
      </c>
      <c r="AB125" s="8" t="s">
        <v>33</v>
      </c>
      <c r="AC125" s="8" t="s">
        <v>34</v>
      </c>
      <c r="AD125" s="8" t="s">
        <v>35</v>
      </c>
      <c r="AE125" s="8" t="s">
        <v>36</v>
      </c>
      <c r="AF125" s="8" t="s">
        <v>37</v>
      </c>
      <c r="AG125" s="8" t="s">
        <v>38</v>
      </c>
      <c r="AH125" s="8" t="s">
        <v>39</v>
      </c>
      <c r="AI125" s="8" t="s">
        <v>40</v>
      </c>
      <c r="AJ125" s="8" t="s">
        <v>41</v>
      </c>
      <c r="AK125" s="8" t="s">
        <v>42</v>
      </c>
      <c r="AL125" s="8" t="s">
        <v>43</v>
      </c>
      <c r="AM125" s="8" t="s">
        <v>44</v>
      </c>
    </row>
    <row r="126" spans="2:39" x14ac:dyDescent="0.45">
      <c r="B126" s="38" t="str">
        <f>'Input Sheet'!B190</f>
        <v>HVAC and Sheet Metal</v>
      </c>
      <c r="C126" s="38" t="str">
        <f>'Input Sheet'!C190</f>
        <v>Tools &amp; Equipment</v>
      </c>
      <c r="D126" s="9">
        <f>'Input Sheet'!D190 * (1+HVACSheetMetal_ProfitPercent) * IF(BidType="Hard Bid",(1+HB_AllowableOverheadOnChanges+HB_AllowableProfitOnChanges),1) * IF(BidType="Negotiated",(1+NG_AllowableFeeOnChange+NG_AllowableMarkupOnEquipment),1)</f>
        <v>2420</v>
      </c>
      <c r="E126" s="9">
        <f>'Input Sheet'!E190 * (1+HVACSheetMetal_ProfitPercent) * IF(BidType="Hard Bid",(1+HB_AllowableOverheadOnChanges+HB_AllowableProfitOnChanges),1) * IF(BidType="Negotiated",(1+NG_AllowableFeeOnChange+NG_AllowableMarkupOnEquipment),1)</f>
        <v>2420</v>
      </c>
      <c r="F126" s="9">
        <f>'Input Sheet'!F190 * (1+HVACSheetMetal_ProfitPercent) * IF(BidType="Hard Bid",(1+HB_AllowableOverheadOnChanges+HB_AllowableProfitOnChanges),1) * IF(BidType="Negotiated",(1+NG_AllowableFeeOnChange+NG_AllowableMarkupOnEquipment),1)</f>
        <v>2420</v>
      </c>
      <c r="G126" s="9">
        <f>'Input Sheet'!G190 * (1+HVACSheetMetal_ProfitPercent) * IF(BidType="Hard Bid",(1+HB_AllowableOverheadOnChanges+HB_AllowableProfitOnChanges),1) * IF(BidType="Negotiated",(1+NG_AllowableFeeOnChange+NG_AllowableMarkupOnEquipment),1)</f>
        <v>2420</v>
      </c>
      <c r="H126" s="9">
        <f>'Input Sheet'!H190 * (1+HVACSheetMetal_ProfitPercent) * IF(BidType="Hard Bid",(1+HB_AllowableOverheadOnChanges+HB_AllowableProfitOnChanges),1) * IF(BidType="Negotiated",(1+NG_AllowableFeeOnChange+NG_AllowableMarkupOnEquipment),1)</f>
        <v>2420</v>
      </c>
      <c r="I126" s="9">
        <f>'Input Sheet'!I190 * (1+HVACSheetMetal_ProfitPercent) * IF(BidType="Hard Bid",(1+HB_AllowableOverheadOnChanges+HB_AllowableProfitOnChanges),1) * IF(BidType="Negotiated",(1+NG_AllowableFeeOnChange+NG_AllowableMarkupOnEquipment),1)</f>
        <v>2420</v>
      </c>
      <c r="J126" s="9">
        <f>'Input Sheet'!J190 * (1+HVACSheetMetal_ProfitPercent) * IF(BidType="Hard Bid",(1+HB_AllowableOverheadOnChanges+HB_AllowableProfitOnChanges),1) * IF(BidType="Negotiated",(1+NG_AllowableFeeOnChange+NG_AllowableMarkupOnEquipment),1)</f>
        <v>2420</v>
      </c>
      <c r="K126" s="9">
        <f>'Input Sheet'!K190 * (1+HVACSheetMetal_ProfitPercent) * IF(BidType="Hard Bid",(1+HB_AllowableOverheadOnChanges+HB_AllowableProfitOnChanges),1) * IF(BidType="Negotiated",(1+NG_AllowableFeeOnChange+NG_AllowableMarkupOnEquipment),1)</f>
        <v>2420</v>
      </c>
      <c r="L126" s="9">
        <f>'Input Sheet'!L190 * (1+HVACSheetMetal_ProfitPercent) * IF(BidType="Hard Bid",(1+HB_AllowableOverheadOnChanges+HB_AllowableProfitOnChanges),1) * IF(BidType="Negotiated",(1+NG_AllowableFeeOnChange+NG_AllowableMarkupOnEquipment),1)</f>
        <v>2420</v>
      </c>
      <c r="M126" s="9">
        <f>'Input Sheet'!M190 * (1+HVACSheetMetal_ProfitPercent) * IF(BidType="Hard Bid",(1+HB_AllowableOverheadOnChanges+HB_AllowableProfitOnChanges),1) * IF(BidType="Negotiated",(1+NG_AllowableFeeOnChange+NG_AllowableMarkupOnEquipment),1)</f>
        <v>2420</v>
      </c>
      <c r="N126" s="9">
        <f>'Input Sheet'!N190 * (1+HVACSheetMetal_ProfitPercent) * IF(BidType="Hard Bid",(1+HB_AllowableOverheadOnChanges+HB_AllowableProfitOnChanges),1) * IF(BidType="Negotiated",(1+NG_AllowableFeeOnChange+NG_AllowableMarkupOnEquipment),1)</f>
        <v>2420</v>
      </c>
      <c r="O126" s="9">
        <f>'Input Sheet'!O190 * (1+HVACSheetMetal_ProfitPercent) * IF(BidType="Hard Bid",(1+HB_AllowableOverheadOnChanges+HB_AllowableProfitOnChanges),1) * IF(BidType="Negotiated",(1+NG_AllowableFeeOnChange+NG_AllowableMarkupOnEquipment),1)</f>
        <v>2420</v>
      </c>
      <c r="P126" s="9">
        <f>'Input Sheet'!P190 * (1+HVACSheetMetal_ProfitPercent) * IF(BidType="Hard Bid",(1+HB_AllowableOverheadOnChanges+HB_AllowableProfitOnChanges),1) * IF(BidType="Negotiated",(1+NG_AllowableFeeOnChange+NG_AllowableMarkupOnEquipment),1)</f>
        <v>0</v>
      </c>
      <c r="Q126" s="9">
        <f>'Input Sheet'!Q190 * (1+HVACSheetMetal_ProfitPercent) * IF(BidType="Hard Bid",(1+HB_AllowableOverheadOnChanges+HB_AllowableProfitOnChanges),1) * IF(BidType="Negotiated",(1+NG_AllowableFeeOnChange+NG_AllowableMarkupOnEquipment),1)</f>
        <v>0</v>
      </c>
      <c r="R126" s="9">
        <f>'Input Sheet'!R190 * (1+HVACSheetMetal_ProfitPercent) * IF(BidType="Hard Bid",(1+HB_AllowableOverheadOnChanges+HB_AllowableProfitOnChanges),1) * IF(BidType="Negotiated",(1+NG_AllowableFeeOnChange+NG_AllowableMarkupOnEquipment),1)</f>
        <v>0</v>
      </c>
      <c r="S126" s="9">
        <f>'Input Sheet'!S190 * (1+HVACSheetMetal_ProfitPercent) * IF(BidType="Hard Bid",(1+HB_AllowableOverheadOnChanges+HB_AllowableProfitOnChanges),1) * IF(BidType="Negotiated",(1+NG_AllowableFeeOnChange+NG_AllowableMarkupOnEquipment),1)</f>
        <v>0</v>
      </c>
      <c r="T126" s="9">
        <f>'Input Sheet'!T190 * (1+HVACSheetMetal_ProfitPercent) * IF(BidType="Hard Bid",(1+HB_AllowableOverheadOnChanges+HB_AllowableProfitOnChanges),1) * IF(BidType="Negotiated",(1+NG_AllowableFeeOnChange+NG_AllowableMarkupOnEquipment),1)</f>
        <v>0</v>
      </c>
      <c r="U126" s="9">
        <f>'Input Sheet'!U190 * (1+HVACSheetMetal_ProfitPercent) * IF(BidType="Hard Bid",(1+HB_AllowableOverheadOnChanges+HB_AllowableProfitOnChanges),1) * IF(BidType="Negotiated",(1+NG_AllowableFeeOnChange+NG_AllowableMarkupOnEquipment),1)</f>
        <v>0</v>
      </c>
      <c r="V126" s="9">
        <f>'Input Sheet'!V190 * (1+HVACSheetMetal_ProfitPercent) * IF(BidType="Hard Bid",(1+HB_AllowableOverheadOnChanges+HB_AllowableProfitOnChanges),1) * IF(BidType="Negotiated",(1+NG_AllowableFeeOnChange+NG_AllowableMarkupOnEquipment),1)</f>
        <v>0</v>
      </c>
      <c r="W126" s="9">
        <f>'Input Sheet'!W190 * (1+HVACSheetMetal_ProfitPercent) * IF(BidType="Hard Bid",(1+HB_AllowableOverheadOnChanges+HB_AllowableProfitOnChanges),1) * IF(BidType="Negotiated",(1+NG_AllowableFeeOnChange+NG_AllowableMarkupOnEquipment),1)</f>
        <v>0</v>
      </c>
      <c r="X126" s="9">
        <f>'Input Sheet'!X190 * (1+HVACSheetMetal_ProfitPercent) * IF(BidType="Hard Bid",(1+HB_AllowableOverheadOnChanges+HB_AllowableProfitOnChanges),1) * IF(BidType="Negotiated",(1+NG_AllowableFeeOnChange+NG_AllowableMarkupOnEquipment),1)</f>
        <v>0</v>
      </c>
      <c r="Y126" s="9">
        <f>'Input Sheet'!Y190 * (1+HVACSheetMetal_ProfitPercent) * IF(BidType="Hard Bid",(1+HB_AllowableOverheadOnChanges+HB_AllowableProfitOnChanges),1) * IF(BidType="Negotiated",(1+NG_AllowableFeeOnChange+NG_AllowableMarkupOnEquipment),1)</f>
        <v>0</v>
      </c>
      <c r="Z126" s="9">
        <f>'Input Sheet'!Z190 * (1+HVACSheetMetal_ProfitPercent) * IF(BidType="Hard Bid",(1+HB_AllowableOverheadOnChanges+HB_AllowableProfitOnChanges),1) * IF(BidType="Negotiated",(1+NG_AllowableFeeOnChange+NG_AllowableMarkupOnEquipment),1)</f>
        <v>0</v>
      </c>
      <c r="AA126" s="9">
        <f>'Input Sheet'!AA190 * (1+HVACSheetMetal_ProfitPercent) * IF(BidType="Hard Bid",(1+HB_AllowableOverheadOnChanges+HB_AllowableProfitOnChanges),1) * IF(BidType="Negotiated",(1+NG_AllowableFeeOnChange+NG_AllowableMarkupOnEquipment),1)</f>
        <v>0</v>
      </c>
      <c r="AB126" s="9">
        <f>'Input Sheet'!AB190 * (1+HVACSheetMetal_ProfitPercent) * IF(BidType="Hard Bid",(1+HB_AllowableOverheadOnChanges+HB_AllowableProfitOnChanges),1) * IF(BidType="Negotiated",(1+NG_AllowableFeeOnChange+NG_AllowableMarkupOnEquipment),1)</f>
        <v>0</v>
      </c>
      <c r="AC126" s="9">
        <f>'Input Sheet'!AC190 * (1+HVACSheetMetal_ProfitPercent) * IF(BidType="Hard Bid",(1+HB_AllowableOverheadOnChanges+HB_AllowableProfitOnChanges),1) * IF(BidType="Negotiated",(1+NG_AllowableFeeOnChange+NG_AllowableMarkupOnEquipment),1)</f>
        <v>0</v>
      </c>
      <c r="AD126" s="9">
        <f>'Input Sheet'!AD190 * (1+HVACSheetMetal_ProfitPercent) * IF(BidType="Hard Bid",(1+HB_AllowableOverheadOnChanges+HB_AllowableProfitOnChanges),1) * IF(BidType="Negotiated",(1+NG_AllowableFeeOnChange+NG_AllowableMarkupOnEquipment),1)</f>
        <v>0</v>
      </c>
      <c r="AE126" s="9">
        <f>'Input Sheet'!AE190 * (1+HVACSheetMetal_ProfitPercent) * IF(BidType="Hard Bid",(1+HB_AllowableOverheadOnChanges+HB_AllowableProfitOnChanges),1) * IF(BidType="Negotiated",(1+NG_AllowableFeeOnChange+NG_AllowableMarkupOnEquipment),1)</f>
        <v>0</v>
      </c>
      <c r="AF126" s="9">
        <f>'Input Sheet'!AF190 * (1+HVACSheetMetal_ProfitPercent) * IF(BidType="Hard Bid",(1+HB_AllowableOverheadOnChanges+HB_AllowableProfitOnChanges),1) * IF(BidType="Negotiated",(1+NG_AllowableFeeOnChange+NG_AllowableMarkupOnEquipment),1)</f>
        <v>0</v>
      </c>
      <c r="AG126" s="9">
        <f>'Input Sheet'!AG190 * (1+HVACSheetMetal_ProfitPercent) * IF(BidType="Hard Bid",(1+HB_AllowableOverheadOnChanges+HB_AllowableProfitOnChanges),1) * IF(BidType="Negotiated",(1+NG_AllowableFeeOnChange+NG_AllowableMarkupOnEquipment),1)</f>
        <v>0</v>
      </c>
      <c r="AH126" s="9">
        <f>'Input Sheet'!AH190 * (1+HVACSheetMetal_ProfitPercent) * IF(BidType="Hard Bid",(1+HB_AllowableOverheadOnChanges+HB_AllowableProfitOnChanges),1) * IF(BidType="Negotiated",(1+NG_AllowableFeeOnChange+NG_AllowableMarkupOnEquipment),1)</f>
        <v>0</v>
      </c>
      <c r="AI126" s="9">
        <f>'Input Sheet'!AI190 * (1+HVACSheetMetal_ProfitPercent) * IF(BidType="Hard Bid",(1+HB_AllowableOverheadOnChanges+HB_AllowableProfitOnChanges),1) * IF(BidType="Negotiated",(1+NG_AllowableFeeOnChange+NG_AllowableMarkupOnEquipment),1)</f>
        <v>0</v>
      </c>
      <c r="AJ126" s="9">
        <f>'Input Sheet'!AJ190 * (1+HVACSheetMetal_ProfitPercent) * IF(BidType="Hard Bid",(1+HB_AllowableOverheadOnChanges+HB_AllowableProfitOnChanges),1) * IF(BidType="Negotiated",(1+NG_AllowableFeeOnChange+NG_AllowableMarkupOnEquipment),1)</f>
        <v>0</v>
      </c>
      <c r="AK126" s="9">
        <f>'Input Sheet'!AK190 * (1+HVACSheetMetal_ProfitPercent) * IF(BidType="Hard Bid",(1+HB_AllowableOverheadOnChanges+HB_AllowableProfitOnChanges),1) * IF(BidType="Negotiated",(1+NG_AllowableFeeOnChange+NG_AllowableMarkupOnEquipment),1)</f>
        <v>0</v>
      </c>
      <c r="AL126" s="9">
        <f>'Input Sheet'!AL190 * (1+HVACSheetMetal_ProfitPercent) * IF(BidType="Hard Bid",(1+HB_AllowableOverheadOnChanges+HB_AllowableProfitOnChanges),1) * IF(BidType="Negotiated",(1+NG_AllowableFeeOnChange+NG_AllowableMarkupOnEquipment),1)</f>
        <v>0</v>
      </c>
      <c r="AM126" s="9">
        <f>'Input Sheet'!AM190 * (1+HVACSheetMetal_ProfitPercent) * IF(BidType="Hard Bid",(1+HB_AllowableOverheadOnChanges+HB_AllowableProfitOnChanges),1) * IF(BidType="Negotiated",(1+NG_AllowableFeeOnChange+NG_AllowableMarkupOnEquipment),1)</f>
        <v>0</v>
      </c>
    </row>
    <row r="127" spans="2:39" x14ac:dyDescent="0.45">
      <c r="B127" s="38" t="str">
        <f>'Input Sheet'!B191</f>
        <v>HVAC and Sheet Metal</v>
      </c>
      <c r="C127" s="38" t="str">
        <f>'Input Sheet'!C191</f>
        <v>Materials</v>
      </c>
      <c r="D127" s="9">
        <f>'Input Sheet'!D191 * (1+HVACSheetMetal_ProfitPercent) * IF(BidType="Hard Bid",(1+HB_AllowableOverheadOnChanges+HB_AllowableProfitOnChanges),1) * IF(BidType="Negotiated",(1+NG_AllowableFeeOnChange+NG_AllowableMarkupOnMaterial),1)</f>
        <v>12100.000000000002</v>
      </c>
      <c r="E127" s="9">
        <f>'Input Sheet'!E191 * (1+HVACSheetMetal_ProfitPercent) * IF(BidType="Hard Bid",(1+HB_AllowableOverheadOnChanges+HB_AllowableProfitOnChanges),1) * IF(BidType="Negotiated",(1+NG_AllowableFeeOnChange+NG_AllowableMarkupOnMaterial),1)</f>
        <v>12100.000000000002</v>
      </c>
      <c r="F127" s="9">
        <f>'Input Sheet'!F191 * (1+HVACSheetMetal_ProfitPercent) * IF(BidType="Hard Bid",(1+HB_AllowableOverheadOnChanges+HB_AllowableProfitOnChanges),1) * IF(BidType="Negotiated",(1+NG_AllowableFeeOnChange+NG_AllowableMarkupOnMaterial),1)</f>
        <v>12100.000000000002</v>
      </c>
      <c r="G127" s="9">
        <f>'Input Sheet'!G191 * (1+HVACSheetMetal_ProfitPercent) * IF(BidType="Hard Bid",(1+HB_AllowableOverheadOnChanges+HB_AllowableProfitOnChanges),1) * IF(BidType="Negotiated",(1+NG_AllowableFeeOnChange+NG_AllowableMarkupOnMaterial),1)</f>
        <v>12100.000000000002</v>
      </c>
      <c r="H127" s="9">
        <f>'Input Sheet'!H191 * (1+HVACSheetMetal_ProfitPercent) * IF(BidType="Hard Bid",(1+HB_AllowableOverheadOnChanges+HB_AllowableProfitOnChanges),1) * IF(BidType="Negotiated",(1+NG_AllowableFeeOnChange+NG_AllowableMarkupOnMaterial),1)</f>
        <v>12100.000000000002</v>
      </c>
      <c r="I127" s="9">
        <f>'Input Sheet'!I191 * (1+HVACSheetMetal_ProfitPercent) * IF(BidType="Hard Bid",(1+HB_AllowableOverheadOnChanges+HB_AllowableProfitOnChanges),1) * IF(BidType="Negotiated",(1+NG_AllowableFeeOnChange+NG_AllowableMarkupOnMaterial),1)</f>
        <v>12100.000000000002</v>
      </c>
      <c r="J127" s="9">
        <f>'Input Sheet'!J191 * (1+HVACSheetMetal_ProfitPercent) * IF(BidType="Hard Bid",(1+HB_AllowableOverheadOnChanges+HB_AllowableProfitOnChanges),1) * IF(BidType="Negotiated",(1+NG_AllowableFeeOnChange+NG_AllowableMarkupOnMaterial),1)</f>
        <v>12100.000000000002</v>
      </c>
      <c r="K127" s="9">
        <f>'Input Sheet'!K191 * (1+HVACSheetMetal_ProfitPercent) * IF(BidType="Hard Bid",(1+HB_AllowableOverheadOnChanges+HB_AllowableProfitOnChanges),1) * IF(BidType="Negotiated",(1+NG_AllowableFeeOnChange+NG_AllowableMarkupOnMaterial),1)</f>
        <v>12100.000000000002</v>
      </c>
      <c r="L127" s="9">
        <f>'Input Sheet'!L191 * (1+HVACSheetMetal_ProfitPercent) * IF(BidType="Hard Bid",(1+HB_AllowableOverheadOnChanges+HB_AllowableProfitOnChanges),1) * IF(BidType="Negotiated",(1+NG_AllowableFeeOnChange+NG_AllowableMarkupOnMaterial),1)</f>
        <v>12100.000000000002</v>
      </c>
      <c r="M127" s="9">
        <f>'Input Sheet'!M191 * (1+HVACSheetMetal_ProfitPercent) * IF(BidType="Hard Bid",(1+HB_AllowableOverheadOnChanges+HB_AllowableProfitOnChanges),1) * IF(BidType="Negotiated",(1+NG_AllowableFeeOnChange+NG_AllowableMarkupOnMaterial),1)</f>
        <v>12100.000000000002</v>
      </c>
      <c r="N127" s="9">
        <f>'Input Sheet'!N191 * (1+HVACSheetMetal_ProfitPercent) * IF(BidType="Hard Bid",(1+HB_AllowableOverheadOnChanges+HB_AllowableProfitOnChanges),1) * IF(BidType="Negotiated",(1+NG_AllowableFeeOnChange+NG_AllowableMarkupOnMaterial),1)</f>
        <v>12100.000000000002</v>
      </c>
      <c r="O127" s="9">
        <f>'Input Sheet'!O191 * (1+HVACSheetMetal_ProfitPercent) * IF(BidType="Hard Bid",(1+HB_AllowableOverheadOnChanges+HB_AllowableProfitOnChanges),1) * IF(BidType="Negotiated",(1+NG_AllowableFeeOnChange+NG_AllowableMarkupOnMaterial),1)</f>
        <v>12100.000000000002</v>
      </c>
      <c r="P127" s="9">
        <f>'Input Sheet'!P191 * (1+HVACSheetMetal_ProfitPercent) * IF(BidType="Hard Bid",(1+HB_AllowableOverheadOnChanges+HB_AllowableProfitOnChanges),1) * IF(BidType="Negotiated",(1+NG_AllowableFeeOnChange+NG_AllowableMarkupOnMaterial),1)</f>
        <v>0</v>
      </c>
      <c r="Q127" s="9">
        <f>'Input Sheet'!Q191 * (1+HVACSheetMetal_ProfitPercent) * IF(BidType="Hard Bid",(1+HB_AllowableOverheadOnChanges+HB_AllowableProfitOnChanges),1) * IF(BidType="Negotiated",(1+NG_AllowableFeeOnChange+NG_AllowableMarkupOnMaterial),1)</f>
        <v>0</v>
      </c>
      <c r="R127" s="9">
        <f>'Input Sheet'!R191 * (1+HVACSheetMetal_ProfitPercent) * IF(BidType="Hard Bid",(1+HB_AllowableOverheadOnChanges+HB_AllowableProfitOnChanges),1) * IF(BidType="Negotiated",(1+NG_AllowableFeeOnChange+NG_AllowableMarkupOnMaterial),1)</f>
        <v>0</v>
      </c>
      <c r="S127" s="9">
        <f>'Input Sheet'!S191 * (1+HVACSheetMetal_ProfitPercent) * IF(BidType="Hard Bid",(1+HB_AllowableOverheadOnChanges+HB_AllowableProfitOnChanges),1) * IF(BidType="Negotiated",(1+NG_AllowableFeeOnChange+NG_AllowableMarkupOnMaterial),1)</f>
        <v>0</v>
      </c>
      <c r="T127" s="9">
        <f>'Input Sheet'!T191 * (1+HVACSheetMetal_ProfitPercent) * IF(BidType="Hard Bid",(1+HB_AllowableOverheadOnChanges+HB_AllowableProfitOnChanges),1) * IF(BidType="Negotiated",(1+NG_AllowableFeeOnChange+NG_AllowableMarkupOnMaterial),1)</f>
        <v>0</v>
      </c>
      <c r="U127" s="9">
        <f>'Input Sheet'!U191 * (1+HVACSheetMetal_ProfitPercent) * IF(BidType="Hard Bid",(1+HB_AllowableOverheadOnChanges+HB_AllowableProfitOnChanges),1) * IF(BidType="Negotiated",(1+NG_AllowableFeeOnChange+NG_AllowableMarkupOnMaterial),1)</f>
        <v>0</v>
      </c>
      <c r="V127" s="9">
        <f>'Input Sheet'!V191 * (1+HVACSheetMetal_ProfitPercent) * IF(BidType="Hard Bid",(1+HB_AllowableOverheadOnChanges+HB_AllowableProfitOnChanges),1) * IF(BidType="Negotiated",(1+NG_AllowableFeeOnChange+NG_AllowableMarkupOnMaterial),1)</f>
        <v>0</v>
      </c>
      <c r="W127" s="9">
        <f>'Input Sheet'!W191 * (1+HVACSheetMetal_ProfitPercent) * IF(BidType="Hard Bid",(1+HB_AllowableOverheadOnChanges+HB_AllowableProfitOnChanges),1) * IF(BidType="Negotiated",(1+NG_AllowableFeeOnChange+NG_AllowableMarkupOnMaterial),1)</f>
        <v>0</v>
      </c>
      <c r="X127" s="9">
        <f>'Input Sheet'!X191 * (1+HVACSheetMetal_ProfitPercent) * IF(BidType="Hard Bid",(1+HB_AllowableOverheadOnChanges+HB_AllowableProfitOnChanges),1) * IF(BidType="Negotiated",(1+NG_AllowableFeeOnChange+NG_AllowableMarkupOnMaterial),1)</f>
        <v>0</v>
      </c>
      <c r="Y127" s="9">
        <f>'Input Sheet'!Y191 * (1+HVACSheetMetal_ProfitPercent) * IF(BidType="Hard Bid",(1+HB_AllowableOverheadOnChanges+HB_AllowableProfitOnChanges),1) * IF(BidType="Negotiated",(1+NG_AllowableFeeOnChange+NG_AllowableMarkupOnMaterial),1)</f>
        <v>0</v>
      </c>
      <c r="Z127" s="9">
        <f>'Input Sheet'!Z191 * (1+HVACSheetMetal_ProfitPercent) * IF(BidType="Hard Bid",(1+HB_AllowableOverheadOnChanges+HB_AllowableProfitOnChanges),1) * IF(BidType="Negotiated",(1+NG_AllowableFeeOnChange+NG_AllowableMarkupOnMaterial),1)</f>
        <v>0</v>
      </c>
      <c r="AA127" s="9">
        <f>'Input Sheet'!AA191 * (1+HVACSheetMetal_ProfitPercent) * IF(BidType="Hard Bid",(1+HB_AllowableOverheadOnChanges+HB_AllowableProfitOnChanges),1) * IF(BidType="Negotiated",(1+NG_AllowableFeeOnChange+NG_AllowableMarkupOnMaterial),1)</f>
        <v>0</v>
      </c>
      <c r="AB127" s="9">
        <f>'Input Sheet'!AB191 * (1+HVACSheetMetal_ProfitPercent) * IF(BidType="Hard Bid",(1+HB_AllowableOverheadOnChanges+HB_AllowableProfitOnChanges),1) * IF(BidType="Negotiated",(1+NG_AllowableFeeOnChange+NG_AllowableMarkupOnMaterial),1)</f>
        <v>0</v>
      </c>
      <c r="AC127" s="9">
        <f>'Input Sheet'!AC191 * (1+HVACSheetMetal_ProfitPercent) * IF(BidType="Hard Bid",(1+HB_AllowableOverheadOnChanges+HB_AllowableProfitOnChanges),1) * IF(BidType="Negotiated",(1+NG_AllowableFeeOnChange+NG_AllowableMarkupOnMaterial),1)</f>
        <v>0</v>
      </c>
      <c r="AD127" s="9">
        <f>'Input Sheet'!AD191 * (1+HVACSheetMetal_ProfitPercent) * IF(BidType="Hard Bid",(1+HB_AllowableOverheadOnChanges+HB_AllowableProfitOnChanges),1) * IF(BidType="Negotiated",(1+NG_AllowableFeeOnChange+NG_AllowableMarkupOnMaterial),1)</f>
        <v>0</v>
      </c>
      <c r="AE127" s="9">
        <f>'Input Sheet'!AE191 * (1+HVACSheetMetal_ProfitPercent) * IF(BidType="Hard Bid",(1+HB_AllowableOverheadOnChanges+HB_AllowableProfitOnChanges),1) * IF(BidType="Negotiated",(1+NG_AllowableFeeOnChange+NG_AllowableMarkupOnMaterial),1)</f>
        <v>0</v>
      </c>
      <c r="AF127" s="9">
        <f>'Input Sheet'!AF191 * (1+HVACSheetMetal_ProfitPercent) * IF(BidType="Hard Bid",(1+HB_AllowableOverheadOnChanges+HB_AllowableProfitOnChanges),1) * IF(BidType="Negotiated",(1+NG_AllowableFeeOnChange+NG_AllowableMarkupOnMaterial),1)</f>
        <v>0</v>
      </c>
      <c r="AG127" s="9">
        <f>'Input Sheet'!AG191 * (1+HVACSheetMetal_ProfitPercent) * IF(BidType="Hard Bid",(1+HB_AllowableOverheadOnChanges+HB_AllowableProfitOnChanges),1) * IF(BidType="Negotiated",(1+NG_AllowableFeeOnChange+NG_AllowableMarkupOnMaterial),1)</f>
        <v>0</v>
      </c>
      <c r="AH127" s="9">
        <f>'Input Sheet'!AH191 * (1+HVACSheetMetal_ProfitPercent) * IF(BidType="Hard Bid",(1+HB_AllowableOverheadOnChanges+HB_AllowableProfitOnChanges),1) * IF(BidType="Negotiated",(1+NG_AllowableFeeOnChange+NG_AllowableMarkupOnMaterial),1)</f>
        <v>0</v>
      </c>
      <c r="AI127" s="9">
        <f>'Input Sheet'!AI191 * (1+HVACSheetMetal_ProfitPercent) * IF(BidType="Hard Bid",(1+HB_AllowableOverheadOnChanges+HB_AllowableProfitOnChanges),1) * IF(BidType="Negotiated",(1+NG_AllowableFeeOnChange+NG_AllowableMarkupOnMaterial),1)</f>
        <v>0</v>
      </c>
      <c r="AJ127" s="9">
        <f>'Input Sheet'!AJ191 * (1+HVACSheetMetal_ProfitPercent) * IF(BidType="Hard Bid",(1+HB_AllowableOverheadOnChanges+HB_AllowableProfitOnChanges),1) * IF(BidType="Negotiated",(1+NG_AllowableFeeOnChange+NG_AllowableMarkupOnMaterial),1)</f>
        <v>0</v>
      </c>
      <c r="AK127" s="9">
        <f>'Input Sheet'!AK191 * (1+HVACSheetMetal_ProfitPercent) * IF(BidType="Hard Bid",(1+HB_AllowableOverheadOnChanges+HB_AllowableProfitOnChanges),1) * IF(BidType="Negotiated",(1+NG_AllowableFeeOnChange+NG_AllowableMarkupOnMaterial),1)</f>
        <v>0</v>
      </c>
      <c r="AL127" s="9">
        <f>'Input Sheet'!AL191 * (1+HVACSheetMetal_ProfitPercent) * IF(BidType="Hard Bid",(1+HB_AllowableOverheadOnChanges+HB_AllowableProfitOnChanges),1) * IF(BidType="Negotiated",(1+NG_AllowableFeeOnChange+NG_AllowableMarkupOnMaterial),1)</f>
        <v>0</v>
      </c>
      <c r="AM127" s="9">
        <f>'Input Sheet'!AM191 * (1+HVACSheetMetal_ProfitPercent) * IF(BidType="Hard Bid",(1+HB_AllowableOverheadOnChanges+HB_AllowableProfitOnChanges),1) * IF(BidType="Negotiated",(1+NG_AllowableFeeOnChange+NG_AllowableMarkupOnMaterial),1)</f>
        <v>0</v>
      </c>
    </row>
    <row r="128" spans="2:39" x14ac:dyDescent="0.45">
      <c r="B128" s="38" t="str">
        <f>'Input Sheet'!B192</f>
        <v>HVAC and Sheet Metal</v>
      </c>
      <c r="C128" s="38" t="str">
        <f>'Input Sheet'!C192</f>
        <v>Consumables</v>
      </c>
      <c r="D128" s="9">
        <f>'Input Sheet'!D192 * (1+HVACSheetMetal_ProfitPercent) * IF(BidType="Hard Bid",(1+HB_AllowableOverheadOnChanges+HB_AllowableProfitOnChanges),1) * IF(BidType="Negotiated",(1+NG_AllowableFeeOnChange+NG_AllowableMarkupOnOtherDirectJobCosts),1)</f>
        <v>605</v>
      </c>
      <c r="E128" s="9">
        <f>'Input Sheet'!E192 * (1+HVACSheetMetal_ProfitPercent) * IF(BidType="Hard Bid",(1+HB_AllowableOverheadOnChanges+HB_AllowableProfitOnChanges),1) * IF(BidType="Negotiated",(1+NG_AllowableFeeOnChange+NG_AllowableMarkupOnOtherDirectJobCosts),1)</f>
        <v>605</v>
      </c>
      <c r="F128" s="9">
        <f>'Input Sheet'!F192 * (1+HVACSheetMetal_ProfitPercent) * IF(BidType="Hard Bid",(1+HB_AllowableOverheadOnChanges+HB_AllowableProfitOnChanges),1) * IF(BidType="Negotiated",(1+NG_AllowableFeeOnChange+NG_AllowableMarkupOnOtherDirectJobCosts),1)</f>
        <v>605</v>
      </c>
      <c r="G128" s="9">
        <f>'Input Sheet'!G192 * (1+HVACSheetMetal_ProfitPercent) * IF(BidType="Hard Bid",(1+HB_AllowableOverheadOnChanges+HB_AllowableProfitOnChanges),1) * IF(BidType="Negotiated",(1+NG_AllowableFeeOnChange+NG_AllowableMarkupOnOtherDirectJobCosts),1)</f>
        <v>605</v>
      </c>
      <c r="H128" s="9">
        <f>'Input Sheet'!H192 * (1+HVACSheetMetal_ProfitPercent) * IF(BidType="Hard Bid",(1+HB_AllowableOverheadOnChanges+HB_AllowableProfitOnChanges),1) * IF(BidType="Negotiated",(1+NG_AllowableFeeOnChange+NG_AllowableMarkupOnOtherDirectJobCosts),1)</f>
        <v>605</v>
      </c>
      <c r="I128" s="9">
        <f>'Input Sheet'!I192 * (1+HVACSheetMetal_ProfitPercent) * IF(BidType="Hard Bid",(1+HB_AllowableOverheadOnChanges+HB_AllowableProfitOnChanges),1) * IF(BidType="Negotiated",(1+NG_AllowableFeeOnChange+NG_AllowableMarkupOnOtherDirectJobCosts),1)</f>
        <v>605</v>
      </c>
      <c r="J128" s="9">
        <f>'Input Sheet'!J192 * (1+HVACSheetMetal_ProfitPercent) * IF(BidType="Hard Bid",(1+HB_AllowableOverheadOnChanges+HB_AllowableProfitOnChanges),1) * IF(BidType="Negotiated",(1+NG_AllowableFeeOnChange+NG_AllowableMarkupOnOtherDirectJobCosts),1)</f>
        <v>605</v>
      </c>
      <c r="K128" s="9">
        <f>'Input Sheet'!K192 * (1+HVACSheetMetal_ProfitPercent) * IF(BidType="Hard Bid",(1+HB_AllowableOverheadOnChanges+HB_AllowableProfitOnChanges),1) * IF(BidType="Negotiated",(1+NG_AllowableFeeOnChange+NG_AllowableMarkupOnOtherDirectJobCosts),1)</f>
        <v>605</v>
      </c>
      <c r="L128" s="9">
        <f>'Input Sheet'!L192 * (1+HVACSheetMetal_ProfitPercent) * IF(BidType="Hard Bid",(1+HB_AllowableOverheadOnChanges+HB_AllowableProfitOnChanges),1) * IF(BidType="Negotiated",(1+NG_AllowableFeeOnChange+NG_AllowableMarkupOnOtherDirectJobCosts),1)</f>
        <v>605</v>
      </c>
      <c r="M128" s="9">
        <f>'Input Sheet'!M192 * (1+HVACSheetMetal_ProfitPercent) * IF(BidType="Hard Bid",(1+HB_AllowableOverheadOnChanges+HB_AllowableProfitOnChanges),1) * IF(BidType="Negotiated",(1+NG_AllowableFeeOnChange+NG_AllowableMarkupOnOtherDirectJobCosts),1)</f>
        <v>605</v>
      </c>
      <c r="N128" s="9">
        <f>'Input Sheet'!N192 * (1+HVACSheetMetal_ProfitPercent) * IF(BidType="Hard Bid",(1+HB_AllowableOverheadOnChanges+HB_AllowableProfitOnChanges),1) * IF(BidType="Negotiated",(1+NG_AllowableFeeOnChange+NG_AllowableMarkupOnOtherDirectJobCosts),1)</f>
        <v>605</v>
      </c>
      <c r="O128" s="9">
        <f>'Input Sheet'!O192 * (1+HVACSheetMetal_ProfitPercent) * IF(BidType="Hard Bid",(1+HB_AllowableOverheadOnChanges+HB_AllowableProfitOnChanges),1) * IF(BidType="Negotiated",(1+NG_AllowableFeeOnChange+NG_AllowableMarkupOnOtherDirectJobCosts),1)</f>
        <v>605</v>
      </c>
      <c r="P128" s="9">
        <f>'Input Sheet'!P192 * (1+HVACSheetMetal_ProfitPercent) * IF(BidType="Hard Bid",(1+HB_AllowableOverheadOnChanges+HB_AllowableProfitOnChanges),1) * IF(BidType="Negotiated",(1+NG_AllowableFeeOnChange+NG_AllowableMarkupOnOtherDirectJobCosts),1)</f>
        <v>0</v>
      </c>
      <c r="Q128" s="9">
        <f>'Input Sheet'!Q192 * (1+HVACSheetMetal_ProfitPercent) * IF(BidType="Hard Bid",(1+HB_AllowableOverheadOnChanges+HB_AllowableProfitOnChanges),1) * IF(BidType="Negotiated",(1+NG_AllowableFeeOnChange+NG_AllowableMarkupOnOtherDirectJobCosts),1)</f>
        <v>0</v>
      </c>
      <c r="R128" s="9">
        <f>'Input Sheet'!R192 * (1+HVACSheetMetal_ProfitPercent) * IF(BidType="Hard Bid",(1+HB_AllowableOverheadOnChanges+HB_AllowableProfitOnChanges),1) * IF(BidType="Negotiated",(1+NG_AllowableFeeOnChange+NG_AllowableMarkupOnOtherDirectJobCosts),1)</f>
        <v>0</v>
      </c>
      <c r="S128" s="9">
        <f>'Input Sheet'!S192 * (1+HVACSheetMetal_ProfitPercent) * IF(BidType="Hard Bid",(1+HB_AllowableOverheadOnChanges+HB_AllowableProfitOnChanges),1) * IF(BidType="Negotiated",(1+NG_AllowableFeeOnChange+NG_AllowableMarkupOnOtherDirectJobCosts),1)</f>
        <v>0</v>
      </c>
      <c r="T128" s="9">
        <f>'Input Sheet'!T192 * (1+HVACSheetMetal_ProfitPercent) * IF(BidType="Hard Bid",(1+HB_AllowableOverheadOnChanges+HB_AllowableProfitOnChanges),1) * IF(BidType="Negotiated",(1+NG_AllowableFeeOnChange+NG_AllowableMarkupOnOtherDirectJobCosts),1)</f>
        <v>0</v>
      </c>
      <c r="U128" s="9">
        <f>'Input Sheet'!U192 * (1+HVACSheetMetal_ProfitPercent) * IF(BidType="Hard Bid",(1+HB_AllowableOverheadOnChanges+HB_AllowableProfitOnChanges),1) * IF(BidType="Negotiated",(1+NG_AllowableFeeOnChange+NG_AllowableMarkupOnOtherDirectJobCosts),1)</f>
        <v>0</v>
      </c>
      <c r="V128" s="9">
        <f>'Input Sheet'!V192 * (1+HVACSheetMetal_ProfitPercent) * IF(BidType="Hard Bid",(1+HB_AllowableOverheadOnChanges+HB_AllowableProfitOnChanges),1) * IF(BidType="Negotiated",(1+NG_AllowableFeeOnChange+NG_AllowableMarkupOnOtherDirectJobCosts),1)</f>
        <v>0</v>
      </c>
      <c r="W128" s="9">
        <f>'Input Sheet'!W192 * (1+HVACSheetMetal_ProfitPercent) * IF(BidType="Hard Bid",(1+HB_AllowableOverheadOnChanges+HB_AllowableProfitOnChanges),1) * IF(BidType="Negotiated",(1+NG_AllowableFeeOnChange+NG_AllowableMarkupOnOtherDirectJobCosts),1)</f>
        <v>0</v>
      </c>
      <c r="X128" s="9">
        <f>'Input Sheet'!X192 * (1+HVACSheetMetal_ProfitPercent) * IF(BidType="Hard Bid",(1+HB_AllowableOverheadOnChanges+HB_AllowableProfitOnChanges),1) * IF(BidType="Negotiated",(1+NG_AllowableFeeOnChange+NG_AllowableMarkupOnOtherDirectJobCosts),1)</f>
        <v>0</v>
      </c>
      <c r="Y128" s="9">
        <f>'Input Sheet'!Y192 * (1+HVACSheetMetal_ProfitPercent) * IF(BidType="Hard Bid",(1+HB_AllowableOverheadOnChanges+HB_AllowableProfitOnChanges),1) * IF(BidType="Negotiated",(1+NG_AllowableFeeOnChange+NG_AllowableMarkupOnOtherDirectJobCosts),1)</f>
        <v>0</v>
      </c>
      <c r="Z128" s="9">
        <f>'Input Sheet'!Z192 * (1+HVACSheetMetal_ProfitPercent) * IF(BidType="Hard Bid",(1+HB_AllowableOverheadOnChanges+HB_AllowableProfitOnChanges),1) * IF(BidType="Negotiated",(1+NG_AllowableFeeOnChange+NG_AllowableMarkupOnOtherDirectJobCosts),1)</f>
        <v>0</v>
      </c>
      <c r="AA128" s="9">
        <f>'Input Sheet'!AA192 * (1+HVACSheetMetal_ProfitPercent) * IF(BidType="Hard Bid",(1+HB_AllowableOverheadOnChanges+HB_AllowableProfitOnChanges),1) * IF(BidType="Negotiated",(1+NG_AllowableFeeOnChange+NG_AllowableMarkupOnOtherDirectJobCosts),1)</f>
        <v>0</v>
      </c>
      <c r="AB128" s="9">
        <f>'Input Sheet'!AB192 * (1+HVACSheetMetal_ProfitPercent) * IF(BidType="Hard Bid",(1+HB_AllowableOverheadOnChanges+HB_AllowableProfitOnChanges),1) * IF(BidType="Negotiated",(1+NG_AllowableFeeOnChange+NG_AllowableMarkupOnOtherDirectJobCosts),1)</f>
        <v>0</v>
      </c>
      <c r="AC128" s="9">
        <f>'Input Sheet'!AC192 * (1+HVACSheetMetal_ProfitPercent) * IF(BidType="Hard Bid",(1+HB_AllowableOverheadOnChanges+HB_AllowableProfitOnChanges),1) * IF(BidType="Negotiated",(1+NG_AllowableFeeOnChange+NG_AllowableMarkupOnOtherDirectJobCosts),1)</f>
        <v>0</v>
      </c>
      <c r="AD128" s="9">
        <f>'Input Sheet'!AD192 * (1+HVACSheetMetal_ProfitPercent) * IF(BidType="Hard Bid",(1+HB_AllowableOverheadOnChanges+HB_AllowableProfitOnChanges),1) * IF(BidType="Negotiated",(1+NG_AllowableFeeOnChange+NG_AllowableMarkupOnOtherDirectJobCosts),1)</f>
        <v>0</v>
      </c>
      <c r="AE128" s="9">
        <f>'Input Sheet'!AE192 * (1+HVACSheetMetal_ProfitPercent) * IF(BidType="Hard Bid",(1+HB_AllowableOverheadOnChanges+HB_AllowableProfitOnChanges),1) * IF(BidType="Negotiated",(1+NG_AllowableFeeOnChange+NG_AllowableMarkupOnOtherDirectJobCosts),1)</f>
        <v>0</v>
      </c>
      <c r="AF128" s="9">
        <f>'Input Sheet'!AF192 * (1+HVACSheetMetal_ProfitPercent) * IF(BidType="Hard Bid",(1+HB_AllowableOverheadOnChanges+HB_AllowableProfitOnChanges),1) * IF(BidType="Negotiated",(1+NG_AllowableFeeOnChange+NG_AllowableMarkupOnOtherDirectJobCosts),1)</f>
        <v>0</v>
      </c>
      <c r="AG128" s="9">
        <f>'Input Sheet'!AG192 * (1+HVACSheetMetal_ProfitPercent) * IF(BidType="Hard Bid",(1+HB_AllowableOverheadOnChanges+HB_AllowableProfitOnChanges),1) * IF(BidType="Negotiated",(1+NG_AllowableFeeOnChange+NG_AllowableMarkupOnOtherDirectJobCosts),1)</f>
        <v>0</v>
      </c>
      <c r="AH128" s="9">
        <f>'Input Sheet'!AH192 * (1+HVACSheetMetal_ProfitPercent) * IF(BidType="Hard Bid",(1+HB_AllowableOverheadOnChanges+HB_AllowableProfitOnChanges),1) * IF(BidType="Negotiated",(1+NG_AllowableFeeOnChange+NG_AllowableMarkupOnOtherDirectJobCosts),1)</f>
        <v>0</v>
      </c>
      <c r="AI128" s="9">
        <f>'Input Sheet'!AI192 * (1+HVACSheetMetal_ProfitPercent) * IF(BidType="Hard Bid",(1+HB_AllowableOverheadOnChanges+HB_AllowableProfitOnChanges),1) * IF(BidType="Negotiated",(1+NG_AllowableFeeOnChange+NG_AllowableMarkupOnOtherDirectJobCosts),1)</f>
        <v>0</v>
      </c>
      <c r="AJ128" s="9">
        <f>'Input Sheet'!AJ192 * (1+HVACSheetMetal_ProfitPercent) * IF(BidType="Hard Bid",(1+HB_AllowableOverheadOnChanges+HB_AllowableProfitOnChanges),1) * IF(BidType="Negotiated",(1+NG_AllowableFeeOnChange+NG_AllowableMarkupOnOtherDirectJobCosts),1)</f>
        <v>0</v>
      </c>
      <c r="AK128" s="9">
        <f>'Input Sheet'!AK192 * (1+HVACSheetMetal_ProfitPercent) * IF(BidType="Hard Bid",(1+HB_AllowableOverheadOnChanges+HB_AllowableProfitOnChanges),1) * IF(BidType="Negotiated",(1+NG_AllowableFeeOnChange+NG_AllowableMarkupOnOtherDirectJobCosts),1)</f>
        <v>0</v>
      </c>
      <c r="AL128" s="9">
        <f>'Input Sheet'!AL192 * (1+HVACSheetMetal_ProfitPercent) * IF(BidType="Hard Bid",(1+HB_AllowableOverheadOnChanges+HB_AllowableProfitOnChanges),1) * IF(BidType="Negotiated",(1+NG_AllowableFeeOnChange+NG_AllowableMarkupOnOtherDirectJobCosts),1)</f>
        <v>0</v>
      </c>
      <c r="AM128" s="9">
        <f>'Input Sheet'!AM192 * (1+HVACSheetMetal_ProfitPercent) * IF(BidType="Hard Bid",(1+HB_AllowableOverheadOnChanges+HB_AllowableProfitOnChanges),1) * IF(BidType="Negotiated",(1+NG_AllowableFeeOnChange+NG_AllowableMarkupOnOtherDirectJobCosts),1)</f>
        <v>0</v>
      </c>
    </row>
    <row r="129" spans="2:39" x14ac:dyDescent="0.45">
      <c r="B129" s="38" t="str">
        <f>'Input Sheet'!B193</f>
        <v>HVAC and Sheet Metal</v>
      </c>
      <c r="C129" s="38" t="str">
        <f>'Input Sheet'!C193</f>
        <v>Subcontracts</v>
      </c>
      <c r="D129" s="9">
        <f>'Input Sheet'!D193 * (1+HVACSheetMetal_ProfitPercent) * IF(BidType="Hard Bid",(1+HB_AllowableOverheadOnChanges+HB_AllowableProfitOnChanges),1) * IF(BidType="Negotiated",(1+NG_AllowableFeeOnChange+NG_AllowableMarkupOnSubcontracts),1)</f>
        <v>3630.0000000000009</v>
      </c>
      <c r="E129" s="9">
        <f>'Input Sheet'!E193 * (1+HVACSheetMetal_ProfitPercent) * IF(BidType="Hard Bid",(1+HB_AllowableOverheadOnChanges+HB_AllowableProfitOnChanges),1) * IF(BidType="Negotiated",(1+NG_AllowableFeeOnChange+NG_AllowableMarkupOnSubcontracts),1)</f>
        <v>3630.0000000000009</v>
      </c>
      <c r="F129" s="9">
        <f>'Input Sheet'!F193 * (1+HVACSheetMetal_ProfitPercent) * IF(BidType="Hard Bid",(1+HB_AllowableOverheadOnChanges+HB_AllowableProfitOnChanges),1) * IF(BidType="Negotiated",(1+NG_AllowableFeeOnChange+NG_AllowableMarkupOnSubcontracts),1)</f>
        <v>3630.0000000000009</v>
      </c>
      <c r="G129" s="9">
        <f>'Input Sheet'!G193 * (1+HVACSheetMetal_ProfitPercent) * IF(BidType="Hard Bid",(1+HB_AllowableOverheadOnChanges+HB_AllowableProfitOnChanges),1) * IF(BidType="Negotiated",(1+NG_AllowableFeeOnChange+NG_AllowableMarkupOnSubcontracts),1)</f>
        <v>3630.0000000000009</v>
      </c>
      <c r="H129" s="9">
        <f>'Input Sheet'!H193 * (1+HVACSheetMetal_ProfitPercent) * IF(BidType="Hard Bid",(1+HB_AllowableOverheadOnChanges+HB_AllowableProfitOnChanges),1) * IF(BidType="Negotiated",(1+NG_AllowableFeeOnChange+NG_AllowableMarkupOnSubcontracts),1)</f>
        <v>3630.0000000000009</v>
      </c>
      <c r="I129" s="9">
        <f>'Input Sheet'!I193 * (1+HVACSheetMetal_ProfitPercent) * IF(BidType="Hard Bid",(1+HB_AllowableOverheadOnChanges+HB_AllowableProfitOnChanges),1) * IF(BidType="Negotiated",(1+NG_AllowableFeeOnChange+NG_AllowableMarkupOnSubcontracts),1)</f>
        <v>3630.0000000000009</v>
      </c>
      <c r="J129" s="9">
        <f>'Input Sheet'!J193 * (1+HVACSheetMetal_ProfitPercent) * IF(BidType="Hard Bid",(1+HB_AllowableOverheadOnChanges+HB_AllowableProfitOnChanges),1) * IF(BidType="Negotiated",(1+NG_AllowableFeeOnChange+NG_AllowableMarkupOnSubcontracts),1)</f>
        <v>3630.0000000000009</v>
      </c>
      <c r="K129" s="9">
        <f>'Input Sheet'!K193 * (1+HVACSheetMetal_ProfitPercent) * IF(BidType="Hard Bid",(1+HB_AllowableOverheadOnChanges+HB_AllowableProfitOnChanges),1) * IF(BidType="Negotiated",(1+NG_AllowableFeeOnChange+NG_AllowableMarkupOnSubcontracts),1)</f>
        <v>3630.0000000000009</v>
      </c>
      <c r="L129" s="9">
        <f>'Input Sheet'!L193 * (1+HVACSheetMetal_ProfitPercent) * IF(BidType="Hard Bid",(1+HB_AllowableOverheadOnChanges+HB_AllowableProfitOnChanges),1) * IF(BidType="Negotiated",(1+NG_AllowableFeeOnChange+NG_AllowableMarkupOnSubcontracts),1)</f>
        <v>3630.0000000000009</v>
      </c>
      <c r="M129" s="9">
        <f>'Input Sheet'!M193 * (1+HVACSheetMetal_ProfitPercent) * IF(BidType="Hard Bid",(1+HB_AllowableOverheadOnChanges+HB_AllowableProfitOnChanges),1) * IF(BidType="Negotiated",(1+NG_AllowableFeeOnChange+NG_AllowableMarkupOnSubcontracts),1)</f>
        <v>3630.0000000000009</v>
      </c>
      <c r="N129" s="9">
        <f>'Input Sheet'!N193 * (1+HVACSheetMetal_ProfitPercent) * IF(BidType="Hard Bid",(1+HB_AllowableOverheadOnChanges+HB_AllowableProfitOnChanges),1) * IF(BidType="Negotiated",(1+NG_AllowableFeeOnChange+NG_AllowableMarkupOnSubcontracts),1)</f>
        <v>3630.0000000000009</v>
      </c>
      <c r="O129" s="9">
        <f>'Input Sheet'!O193 * (1+HVACSheetMetal_ProfitPercent) * IF(BidType="Hard Bid",(1+HB_AllowableOverheadOnChanges+HB_AllowableProfitOnChanges),1) * IF(BidType="Negotiated",(1+NG_AllowableFeeOnChange+NG_AllowableMarkupOnSubcontracts),1)</f>
        <v>3630.0000000000009</v>
      </c>
      <c r="P129" s="9">
        <f>'Input Sheet'!P193 * (1+HVACSheetMetal_ProfitPercent) * IF(BidType="Hard Bid",(1+HB_AllowableOverheadOnChanges+HB_AllowableProfitOnChanges),1) * IF(BidType="Negotiated",(1+NG_AllowableFeeOnChange+NG_AllowableMarkupOnSubcontracts),1)</f>
        <v>0</v>
      </c>
      <c r="Q129" s="9">
        <f>'Input Sheet'!Q193 * (1+HVACSheetMetal_ProfitPercent) * IF(BidType="Hard Bid",(1+HB_AllowableOverheadOnChanges+HB_AllowableProfitOnChanges),1) * IF(BidType="Negotiated",(1+NG_AllowableFeeOnChange+NG_AllowableMarkupOnSubcontracts),1)</f>
        <v>0</v>
      </c>
      <c r="R129" s="9">
        <f>'Input Sheet'!R193 * (1+HVACSheetMetal_ProfitPercent) * IF(BidType="Hard Bid",(1+HB_AllowableOverheadOnChanges+HB_AllowableProfitOnChanges),1) * IF(BidType="Negotiated",(1+NG_AllowableFeeOnChange+NG_AllowableMarkupOnSubcontracts),1)</f>
        <v>0</v>
      </c>
      <c r="S129" s="9">
        <f>'Input Sheet'!S193 * (1+HVACSheetMetal_ProfitPercent) * IF(BidType="Hard Bid",(1+HB_AllowableOverheadOnChanges+HB_AllowableProfitOnChanges),1) * IF(BidType="Negotiated",(1+NG_AllowableFeeOnChange+NG_AllowableMarkupOnSubcontracts),1)</f>
        <v>0</v>
      </c>
      <c r="T129" s="9">
        <f>'Input Sheet'!T193 * (1+HVACSheetMetal_ProfitPercent) * IF(BidType="Hard Bid",(1+HB_AllowableOverheadOnChanges+HB_AllowableProfitOnChanges),1) * IF(BidType="Negotiated",(1+NG_AllowableFeeOnChange+NG_AllowableMarkupOnSubcontracts),1)</f>
        <v>0</v>
      </c>
      <c r="U129" s="9">
        <f>'Input Sheet'!U193 * (1+HVACSheetMetal_ProfitPercent) * IF(BidType="Hard Bid",(1+HB_AllowableOverheadOnChanges+HB_AllowableProfitOnChanges),1) * IF(BidType="Negotiated",(1+NG_AllowableFeeOnChange+NG_AllowableMarkupOnSubcontracts),1)</f>
        <v>0</v>
      </c>
      <c r="V129" s="9">
        <f>'Input Sheet'!V193 * (1+HVACSheetMetal_ProfitPercent) * IF(BidType="Hard Bid",(1+HB_AllowableOverheadOnChanges+HB_AllowableProfitOnChanges),1) * IF(BidType="Negotiated",(1+NG_AllowableFeeOnChange+NG_AllowableMarkupOnSubcontracts),1)</f>
        <v>0</v>
      </c>
      <c r="W129" s="9">
        <f>'Input Sheet'!W193 * (1+HVACSheetMetal_ProfitPercent) * IF(BidType="Hard Bid",(1+HB_AllowableOverheadOnChanges+HB_AllowableProfitOnChanges),1) * IF(BidType="Negotiated",(1+NG_AllowableFeeOnChange+NG_AllowableMarkupOnSubcontracts),1)</f>
        <v>0</v>
      </c>
      <c r="X129" s="9">
        <f>'Input Sheet'!X193 * (1+HVACSheetMetal_ProfitPercent) * IF(BidType="Hard Bid",(1+HB_AllowableOverheadOnChanges+HB_AllowableProfitOnChanges),1) * IF(BidType="Negotiated",(1+NG_AllowableFeeOnChange+NG_AllowableMarkupOnSubcontracts),1)</f>
        <v>0</v>
      </c>
      <c r="Y129" s="9">
        <f>'Input Sheet'!Y193 * (1+HVACSheetMetal_ProfitPercent) * IF(BidType="Hard Bid",(1+HB_AllowableOverheadOnChanges+HB_AllowableProfitOnChanges),1) * IF(BidType="Negotiated",(1+NG_AllowableFeeOnChange+NG_AllowableMarkupOnSubcontracts),1)</f>
        <v>0</v>
      </c>
      <c r="Z129" s="9">
        <f>'Input Sheet'!Z193 * (1+HVACSheetMetal_ProfitPercent) * IF(BidType="Hard Bid",(1+HB_AllowableOverheadOnChanges+HB_AllowableProfitOnChanges),1) * IF(BidType="Negotiated",(1+NG_AllowableFeeOnChange+NG_AllowableMarkupOnSubcontracts),1)</f>
        <v>0</v>
      </c>
      <c r="AA129" s="9">
        <f>'Input Sheet'!AA193 * (1+HVACSheetMetal_ProfitPercent) * IF(BidType="Hard Bid",(1+HB_AllowableOverheadOnChanges+HB_AllowableProfitOnChanges),1) * IF(BidType="Negotiated",(1+NG_AllowableFeeOnChange+NG_AllowableMarkupOnSubcontracts),1)</f>
        <v>0</v>
      </c>
      <c r="AB129" s="9">
        <f>'Input Sheet'!AB193 * (1+HVACSheetMetal_ProfitPercent) * IF(BidType="Hard Bid",(1+HB_AllowableOverheadOnChanges+HB_AllowableProfitOnChanges),1) * IF(BidType="Negotiated",(1+NG_AllowableFeeOnChange+NG_AllowableMarkupOnSubcontracts),1)</f>
        <v>0</v>
      </c>
      <c r="AC129" s="9">
        <f>'Input Sheet'!AC193 * (1+HVACSheetMetal_ProfitPercent) * IF(BidType="Hard Bid",(1+HB_AllowableOverheadOnChanges+HB_AllowableProfitOnChanges),1) * IF(BidType="Negotiated",(1+NG_AllowableFeeOnChange+NG_AllowableMarkupOnSubcontracts),1)</f>
        <v>0</v>
      </c>
      <c r="AD129" s="9">
        <f>'Input Sheet'!AD193 * (1+HVACSheetMetal_ProfitPercent) * IF(BidType="Hard Bid",(1+HB_AllowableOverheadOnChanges+HB_AllowableProfitOnChanges),1) * IF(BidType="Negotiated",(1+NG_AllowableFeeOnChange+NG_AllowableMarkupOnSubcontracts),1)</f>
        <v>0</v>
      </c>
      <c r="AE129" s="9">
        <f>'Input Sheet'!AE193 * (1+HVACSheetMetal_ProfitPercent) * IF(BidType="Hard Bid",(1+HB_AllowableOverheadOnChanges+HB_AllowableProfitOnChanges),1) * IF(BidType="Negotiated",(1+NG_AllowableFeeOnChange+NG_AllowableMarkupOnSubcontracts),1)</f>
        <v>0</v>
      </c>
      <c r="AF129" s="9">
        <f>'Input Sheet'!AF193 * (1+HVACSheetMetal_ProfitPercent) * IF(BidType="Hard Bid",(1+HB_AllowableOverheadOnChanges+HB_AllowableProfitOnChanges),1) * IF(BidType="Negotiated",(1+NG_AllowableFeeOnChange+NG_AllowableMarkupOnSubcontracts),1)</f>
        <v>0</v>
      </c>
      <c r="AG129" s="9">
        <f>'Input Sheet'!AG193 * (1+HVACSheetMetal_ProfitPercent) * IF(BidType="Hard Bid",(1+HB_AllowableOverheadOnChanges+HB_AllowableProfitOnChanges),1) * IF(BidType="Negotiated",(1+NG_AllowableFeeOnChange+NG_AllowableMarkupOnSubcontracts),1)</f>
        <v>0</v>
      </c>
      <c r="AH129" s="9">
        <f>'Input Sheet'!AH193 * (1+HVACSheetMetal_ProfitPercent) * IF(BidType="Hard Bid",(1+HB_AllowableOverheadOnChanges+HB_AllowableProfitOnChanges),1) * IF(BidType="Negotiated",(1+NG_AllowableFeeOnChange+NG_AllowableMarkupOnSubcontracts),1)</f>
        <v>0</v>
      </c>
      <c r="AI129" s="9">
        <f>'Input Sheet'!AI193 * (1+HVACSheetMetal_ProfitPercent) * IF(BidType="Hard Bid",(1+HB_AllowableOverheadOnChanges+HB_AllowableProfitOnChanges),1) * IF(BidType="Negotiated",(1+NG_AllowableFeeOnChange+NG_AllowableMarkupOnSubcontracts),1)</f>
        <v>0</v>
      </c>
      <c r="AJ129" s="9">
        <f>'Input Sheet'!AJ193 * (1+HVACSheetMetal_ProfitPercent) * IF(BidType="Hard Bid",(1+HB_AllowableOverheadOnChanges+HB_AllowableProfitOnChanges),1) * IF(BidType="Negotiated",(1+NG_AllowableFeeOnChange+NG_AllowableMarkupOnSubcontracts),1)</f>
        <v>0</v>
      </c>
      <c r="AK129" s="9">
        <f>'Input Sheet'!AK193 * (1+HVACSheetMetal_ProfitPercent) * IF(BidType="Hard Bid",(1+HB_AllowableOverheadOnChanges+HB_AllowableProfitOnChanges),1) * IF(BidType="Negotiated",(1+NG_AllowableFeeOnChange+NG_AllowableMarkupOnSubcontracts),1)</f>
        <v>0</v>
      </c>
      <c r="AL129" s="9">
        <f>'Input Sheet'!AL193 * (1+HVACSheetMetal_ProfitPercent) * IF(BidType="Hard Bid",(1+HB_AllowableOverheadOnChanges+HB_AllowableProfitOnChanges),1) * IF(BidType="Negotiated",(1+NG_AllowableFeeOnChange+NG_AllowableMarkupOnSubcontracts),1)</f>
        <v>0</v>
      </c>
      <c r="AM129" s="9">
        <f>'Input Sheet'!AM193 * (1+HVACSheetMetal_ProfitPercent) * IF(BidType="Hard Bid",(1+HB_AllowableOverheadOnChanges+HB_AllowableProfitOnChanges),1) * IF(BidType="Negotiated",(1+NG_AllowableFeeOnChange+NG_AllowableMarkupOnSubcontracts),1)</f>
        <v>0</v>
      </c>
    </row>
    <row r="130" spans="2:39" x14ac:dyDescent="0.45">
      <c r="B130" s="39" t="str">
        <f>'Input Sheet'!B194</f>
        <v>Piping</v>
      </c>
      <c r="C130" s="39" t="str">
        <f>'Input Sheet'!C194</f>
        <v>Tools &amp; Equipment</v>
      </c>
      <c r="D130" s="40">
        <f>'Input Sheet'!D194 * (1+Piping_ProfitPercent) * IF(BidType="Hard Bid",(1+HB_AllowableOverheadOnChanges+HB_AllowableProfitOnChanges),1) * IF(BidType="Negotiated",(1+NG_AllowableFeeOnChange+NG_AllowableMarkupOnEquipment),1)</f>
        <v>2420</v>
      </c>
      <c r="E130" s="40">
        <f>'Input Sheet'!E194 * (1+Piping_ProfitPercent) * IF(BidType="Hard Bid",(1+HB_AllowableOverheadOnChanges+HB_AllowableProfitOnChanges),1) * IF(BidType="Negotiated",(1+NG_AllowableFeeOnChange+NG_AllowableMarkupOnEquipment),1)</f>
        <v>2420</v>
      </c>
      <c r="F130" s="40">
        <f>'Input Sheet'!F194 * (1+Piping_ProfitPercent) * IF(BidType="Hard Bid",(1+HB_AllowableOverheadOnChanges+HB_AllowableProfitOnChanges),1) * IF(BidType="Negotiated",(1+NG_AllowableFeeOnChange+NG_AllowableMarkupOnEquipment),1)</f>
        <v>2420</v>
      </c>
      <c r="G130" s="40">
        <f>'Input Sheet'!G194 * (1+Piping_ProfitPercent) * IF(BidType="Hard Bid",(1+HB_AllowableOverheadOnChanges+HB_AllowableProfitOnChanges),1) * IF(BidType="Negotiated",(1+NG_AllowableFeeOnChange+NG_AllowableMarkupOnEquipment),1)</f>
        <v>2420</v>
      </c>
      <c r="H130" s="40">
        <f>'Input Sheet'!H194 * (1+Piping_ProfitPercent) * IF(BidType="Hard Bid",(1+HB_AllowableOverheadOnChanges+HB_AllowableProfitOnChanges),1) * IF(BidType="Negotiated",(1+NG_AllowableFeeOnChange+NG_AllowableMarkupOnEquipment),1)</f>
        <v>2420</v>
      </c>
      <c r="I130" s="40">
        <f>'Input Sheet'!I194 * (1+Piping_ProfitPercent) * IF(BidType="Hard Bid",(1+HB_AllowableOverheadOnChanges+HB_AllowableProfitOnChanges),1) * IF(BidType="Negotiated",(1+NG_AllowableFeeOnChange+NG_AllowableMarkupOnEquipment),1)</f>
        <v>2420</v>
      </c>
      <c r="J130" s="40">
        <f>'Input Sheet'!J194 * (1+Piping_ProfitPercent) * IF(BidType="Hard Bid",(1+HB_AllowableOverheadOnChanges+HB_AllowableProfitOnChanges),1) * IF(BidType="Negotiated",(1+NG_AllowableFeeOnChange+NG_AllowableMarkupOnEquipment),1)</f>
        <v>2420</v>
      </c>
      <c r="K130" s="40">
        <f>'Input Sheet'!K194 * (1+Piping_ProfitPercent) * IF(BidType="Hard Bid",(1+HB_AllowableOverheadOnChanges+HB_AllowableProfitOnChanges),1) * IF(BidType="Negotiated",(1+NG_AllowableFeeOnChange+NG_AllowableMarkupOnEquipment),1)</f>
        <v>2420</v>
      </c>
      <c r="L130" s="40">
        <f>'Input Sheet'!L194 * (1+Piping_ProfitPercent) * IF(BidType="Hard Bid",(1+HB_AllowableOverheadOnChanges+HB_AllowableProfitOnChanges),1) * IF(BidType="Negotiated",(1+NG_AllowableFeeOnChange+NG_AllowableMarkupOnEquipment),1)</f>
        <v>2420</v>
      </c>
      <c r="M130" s="40">
        <f>'Input Sheet'!M194 * (1+Piping_ProfitPercent) * IF(BidType="Hard Bid",(1+HB_AllowableOverheadOnChanges+HB_AllowableProfitOnChanges),1) * IF(BidType="Negotiated",(1+NG_AllowableFeeOnChange+NG_AllowableMarkupOnEquipment),1)</f>
        <v>2420</v>
      </c>
      <c r="N130" s="40">
        <f>'Input Sheet'!N194 * (1+Piping_ProfitPercent) * IF(BidType="Hard Bid",(1+HB_AllowableOverheadOnChanges+HB_AllowableProfitOnChanges),1) * IF(BidType="Negotiated",(1+NG_AllowableFeeOnChange+NG_AllowableMarkupOnEquipment),1)</f>
        <v>2420</v>
      </c>
      <c r="O130" s="40">
        <f>'Input Sheet'!O194 * (1+Piping_ProfitPercent) * IF(BidType="Hard Bid",(1+HB_AllowableOverheadOnChanges+HB_AllowableProfitOnChanges),1) * IF(BidType="Negotiated",(1+NG_AllowableFeeOnChange+NG_AllowableMarkupOnEquipment),1)</f>
        <v>2420</v>
      </c>
      <c r="P130" s="40">
        <f>'Input Sheet'!P194 * (1+Piping_ProfitPercent) * IF(BidType="Hard Bid",(1+HB_AllowableOverheadOnChanges+HB_AllowableProfitOnChanges),1) * IF(BidType="Negotiated",(1+NG_AllowableFeeOnChange+NG_AllowableMarkupOnEquipment),1)</f>
        <v>0</v>
      </c>
      <c r="Q130" s="40">
        <f>'Input Sheet'!Q194 * (1+Piping_ProfitPercent) * IF(BidType="Hard Bid",(1+HB_AllowableOverheadOnChanges+HB_AllowableProfitOnChanges),1) * IF(BidType="Negotiated",(1+NG_AllowableFeeOnChange+NG_AllowableMarkupOnEquipment),1)</f>
        <v>0</v>
      </c>
      <c r="R130" s="40">
        <f>'Input Sheet'!R194 * (1+Piping_ProfitPercent) * IF(BidType="Hard Bid",(1+HB_AllowableOverheadOnChanges+HB_AllowableProfitOnChanges),1) * IF(BidType="Negotiated",(1+NG_AllowableFeeOnChange+NG_AllowableMarkupOnEquipment),1)</f>
        <v>0</v>
      </c>
      <c r="S130" s="40">
        <f>'Input Sheet'!S194 * (1+Piping_ProfitPercent) * IF(BidType="Hard Bid",(1+HB_AllowableOverheadOnChanges+HB_AllowableProfitOnChanges),1) * IF(BidType="Negotiated",(1+NG_AllowableFeeOnChange+NG_AllowableMarkupOnEquipment),1)</f>
        <v>0</v>
      </c>
      <c r="T130" s="40">
        <f>'Input Sheet'!T194 * (1+Piping_ProfitPercent) * IF(BidType="Hard Bid",(1+HB_AllowableOverheadOnChanges+HB_AllowableProfitOnChanges),1) * IF(BidType="Negotiated",(1+NG_AllowableFeeOnChange+NG_AllowableMarkupOnEquipment),1)</f>
        <v>0</v>
      </c>
      <c r="U130" s="40">
        <f>'Input Sheet'!U194 * (1+Piping_ProfitPercent) * IF(BidType="Hard Bid",(1+HB_AllowableOverheadOnChanges+HB_AllowableProfitOnChanges),1) * IF(BidType="Negotiated",(1+NG_AllowableFeeOnChange+NG_AllowableMarkupOnEquipment),1)</f>
        <v>0</v>
      </c>
      <c r="V130" s="40">
        <f>'Input Sheet'!V194 * (1+Piping_ProfitPercent) * IF(BidType="Hard Bid",(1+HB_AllowableOverheadOnChanges+HB_AllowableProfitOnChanges),1) * IF(BidType="Negotiated",(1+NG_AllowableFeeOnChange+NG_AllowableMarkupOnEquipment),1)</f>
        <v>0</v>
      </c>
      <c r="W130" s="40">
        <f>'Input Sheet'!W194 * (1+Piping_ProfitPercent) * IF(BidType="Hard Bid",(1+HB_AllowableOverheadOnChanges+HB_AllowableProfitOnChanges),1) * IF(BidType="Negotiated",(1+NG_AllowableFeeOnChange+NG_AllowableMarkupOnEquipment),1)</f>
        <v>0</v>
      </c>
      <c r="X130" s="40">
        <f>'Input Sheet'!X194 * (1+Piping_ProfitPercent) * IF(BidType="Hard Bid",(1+HB_AllowableOverheadOnChanges+HB_AllowableProfitOnChanges),1) * IF(BidType="Negotiated",(1+NG_AllowableFeeOnChange+NG_AllowableMarkupOnEquipment),1)</f>
        <v>0</v>
      </c>
      <c r="Y130" s="40">
        <f>'Input Sheet'!Y194 * (1+Piping_ProfitPercent) * IF(BidType="Hard Bid",(1+HB_AllowableOverheadOnChanges+HB_AllowableProfitOnChanges),1) * IF(BidType="Negotiated",(1+NG_AllowableFeeOnChange+NG_AllowableMarkupOnEquipment),1)</f>
        <v>0</v>
      </c>
      <c r="Z130" s="40">
        <f>'Input Sheet'!Z194 * (1+Piping_ProfitPercent) * IF(BidType="Hard Bid",(1+HB_AllowableOverheadOnChanges+HB_AllowableProfitOnChanges),1) * IF(BidType="Negotiated",(1+NG_AllowableFeeOnChange+NG_AllowableMarkupOnEquipment),1)</f>
        <v>0</v>
      </c>
      <c r="AA130" s="40">
        <f>'Input Sheet'!AA194 * (1+Piping_ProfitPercent) * IF(BidType="Hard Bid",(1+HB_AllowableOverheadOnChanges+HB_AllowableProfitOnChanges),1) * IF(BidType="Negotiated",(1+NG_AllowableFeeOnChange+NG_AllowableMarkupOnEquipment),1)</f>
        <v>0</v>
      </c>
      <c r="AB130" s="40">
        <f>'Input Sheet'!AB194 * (1+Piping_ProfitPercent) * IF(BidType="Hard Bid",(1+HB_AllowableOverheadOnChanges+HB_AllowableProfitOnChanges),1) * IF(BidType="Negotiated",(1+NG_AllowableFeeOnChange+NG_AllowableMarkupOnEquipment),1)</f>
        <v>0</v>
      </c>
      <c r="AC130" s="40">
        <f>'Input Sheet'!AC194 * (1+Piping_ProfitPercent) * IF(BidType="Hard Bid",(1+HB_AllowableOverheadOnChanges+HB_AllowableProfitOnChanges),1) * IF(BidType="Negotiated",(1+NG_AllowableFeeOnChange+NG_AllowableMarkupOnEquipment),1)</f>
        <v>0</v>
      </c>
      <c r="AD130" s="40">
        <f>'Input Sheet'!AD194 * (1+Piping_ProfitPercent) * IF(BidType="Hard Bid",(1+HB_AllowableOverheadOnChanges+HB_AllowableProfitOnChanges),1) * IF(BidType="Negotiated",(1+NG_AllowableFeeOnChange+NG_AllowableMarkupOnEquipment),1)</f>
        <v>0</v>
      </c>
      <c r="AE130" s="40">
        <f>'Input Sheet'!AE194 * (1+Piping_ProfitPercent) * IF(BidType="Hard Bid",(1+HB_AllowableOverheadOnChanges+HB_AllowableProfitOnChanges),1) * IF(BidType="Negotiated",(1+NG_AllowableFeeOnChange+NG_AllowableMarkupOnEquipment),1)</f>
        <v>0</v>
      </c>
      <c r="AF130" s="40">
        <f>'Input Sheet'!AF194 * (1+Piping_ProfitPercent) * IF(BidType="Hard Bid",(1+HB_AllowableOverheadOnChanges+HB_AllowableProfitOnChanges),1) * IF(BidType="Negotiated",(1+NG_AllowableFeeOnChange+NG_AllowableMarkupOnEquipment),1)</f>
        <v>0</v>
      </c>
      <c r="AG130" s="40">
        <f>'Input Sheet'!AG194 * (1+Piping_ProfitPercent) * IF(BidType="Hard Bid",(1+HB_AllowableOverheadOnChanges+HB_AllowableProfitOnChanges),1) * IF(BidType="Negotiated",(1+NG_AllowableFeeOnChange+NG_AllowableMarkupOnEquipment),1)</f>
        <v>0</v>
      </c>
      <c r="AH130" s="40">
        <f>'Input Sheet'!AH194 * (1+Piping_ProfitPercent) * IF(BidType="Hard Bid",(1+HB_AllowableOverheadOnChanges+HB_AllowableProfitOnChanges),1) * IF(BidType="Negotiated",(1+NG_AllowableFeeOnChange+NG_AllowableMarkupOnEquipment),1)</f>
        <v>0</v>
      </c>
      <c r="AI130" s="40">
        <f>'Input Sheet'!AI194 * (1+Piping_ProfitPercent) * IF(BidType="Hard Bid",(1+HB_AllowableOverheadOnChanges+HB_AllowableProfitOnChanges),1) * IF(BidType="Negotiated",(1+NG_AllowableFeeOnChange+NG_AllowableMarkupOnEquipment),1)</f>
        <v>0</v>
      </c>
      <c r="AJ130" s="40">
        <f>'Input Sheet'!AJ194 * (1+Piping_ProfitPercent) * IF(BidType="Hard Bid",(1+HB_AllowableOverheadOnChanges+HB_AllowableProfitOnChanges),1) * IF(BidType="Negotiated",(1+NG_AllowableFeeOnChange+NG_AllowableMarkupOnEquipment),1)</f>
        <v>0</v>
      </c>
      <c r="AK130" s="40">
        <f>'Input Sheet'!AK194 * (1+Piping_ProfitPercent) * IF(BidType="Hard Bid",(1+HB_AllowableOverheadOnChanges+HB_AllowableProfitOnChanges),1) * IF(BidType="Negotiated",(1+NG_AllowableFeeOnChange+NG_AllowableMarkupOnEquipment),1)</f>
        <v>0</v>
      </c>
      <c r="AL130" s="40">
        <f>'Input Sheet'!AL194 * (1+Piping_ProfitPercent) * IF(BidType="Hard Bid",(1+HB_AllowableOverheadOnChanges+HB_AllowableProfitOnChanges),1) * IF(BidType="Negotiated",(1+NG_AllowableFeeOnChange+NG_AllowableMarkupOnEquipment),1)</f>
        <v>0</v>
      </c>
      <c r="AM130" s="40">
        <f>'Input Sheet'!AM194 * (1+Piping_ProfitPercent) * IF(BidType="Hard Bid",(1+HB_AllowableOverheadOnChanges+HB_AllowableProfitOnChanges),1) * IF(BidType="Negotiated",(1+NG_AllowableFeeOnChange+NG_AllowableMarkupOnEquipment),1)</f>
        <v>0</v>
      </c>
    </row>
    <row r="131" spans="2:39" x14ac:dyDescent="0.45">
      <c r="B131" s="38" t="str">
        <f>'Input Sheet'!B195</f>
        <v>Piping</v>
      </c>
      <c r="C131" s="38" t="str">
        <f>'Input Sheet'!C195</f>
        <v>Materials</v>
      </c>
      <c r="D131" s="9">
        <f>'Input Sheet'!D195 * (1+Piping_ProfitPercent) * IF(BidType="Hard Bid",(1+HB_AllowableOverheadOnChanges+HB_AllowableProfitOnChanges),1) * IF(BidType="Negotiated",(1+NG_AllowableFeeOnChange+NG_AllowableMarkupOnEquipment),1)</f>
        <v>12100.000000000002</v>
      </c>
      <c r="E131" s="9">
        <f>'Input Sheet'!E195 * (1+Piping_ProfitPercent) * IF(BidType="Hard Bid",(1+HB_AllowableOverheadOnChanges+HB_AllowableProfitOnChanges),1) * IF(BidType="Negotiated",(1+NG_AllowableFeeOnChange+NG_AllowableMarkupOnEquipment),1)</f>
        <v>12100.000000000002</v>
      </c>
      <c r="F131" s="9">
        <f>'Input Sheet'!F195 * (1+Piping_ProfitPercent) * IF(BidType="Hard Bid",(1+HB_AllowableOverheadOnChanges+HB_AllowableProfitOnChanges),1) * IF(BidType="Negotiated",(1+NG_AllowableFeeOnChange+NG_AllowableMarkupOnEquipment),1)</f>
        <v>12100.000000000002</v>
      </c>
      <c r="G131" s="9">
        <f>'Input Sheet'!G195 * (1+Piping_ProfitPercent) * IF(BidType="Hard Bid",(1+HB_AllowableOverheadOnChanges+HB_AllowableProfitOnChanges),1) * IF(BidType="Negotiated",(1+NG_AllowableFeeOnChange+NG_AllowableMarkupOnEquipment),1)</f>
        <v>12100.000000000002</v>
      </c>
      <c r="H131" s="9">
        <f>'Input Sheet'!H195 * (1+Piping_ProfitPercent) * IF(BidType="Hard Bid",(1+HB_AllowableOverheadOnChanges+HB_AllowableProfitOnChanges),1) * IF(BidType="Negotiated",(1+NG_AllowableFeeOnChange+NG_AllowableMarkupOnEquipment),1)</f>
        <v>12100.000000000002</v>
      </c>
      <c r="I131" s="9">
        <f>'Input Sheet'!I195 * (1+Piping_ProfitPercent) * IF(BidType="Hard Bid",(1+HB_AllowableOverheadOnChanges+HB_AllowableProfitOnChanges),1) * IF(BidType="Negotiated",(1+NG_AllowableFeeOnChange+NG_AllowableMarkupOnEquipment),1)</f>
        <v>12100.000000000002</v>
      </c>
      <c r="J131" s="9">
        <f>'Input Sheet'!J195 * (1+Piping_ProfitPercent) * IF(BidType="Hard Bid",(1+HB_AllowableOverheadOnChanges+HB_AllowableProfitOnChanges),1) * IF(BidType="Negotiated",(1+NG_AllowableFeeOnChange+NG_AllowableMarkupOnEquipment),1)</f>
        <v>12100.000000000002</v>
      </c>
      <c r="K131" s="9">
        <f>'Input Sheet'!K195 * (1+Piping_ProfitPercent) * IF(BidType="Hard Bid",(1+HB_AllowableOverheadOnChanges+HB_AllowableProfitOnChanges),1) * IF(BidType="Negotiated",(1+NG_AllowableFeeOnChange+NG_AllowableMarkupOnEquipment),1)</f>
        <v>12100.000000000002</v>
      </c>
      <c r="L131" s="9">
        <f>'Input Sheet'!L195 * (1+Piping_ProfitPercent) * IF(BidType="Hard Bid",(1+HB_AllowableOverheadOnChanges+HB_AllowableProfitOnChanges),1) * IF(BidType="Negotiated",(1+NG_AllowableFeeOnChange+NG_AllowableMarkupOnEquipment),1)</f>
        <v>12100.000000000002</v>
      </c>
      <c r="M131" s="9">
        <f>'Input Sheet'!M195 * (1+Piping_ProfitPercent) * IF(BidType="Hard Bid",(1+HB_AllowableOverheadOnChanges+HB_AllowableProfitOnChanges),1) * IF(BidType="Negotiated",(1+NG_AllowableFeeOnChange+NG_AllowableMarkupOnEquipment),1)</f>
        <v>12100.000000000002</v>
      </c>
      <c r="N131" s="9">
        <f>'Input Sheet'!N195 * (1+Piping_ProfitPercent) * IF(BidType="Hard Bid",(1+HB_AllowableOverheadOnChanges+HB_AllowableProfitOnChanges),1) * IF(BidType="Negotiated",(1+NG_AllowableFeeOnChange+NG_AllowableMarkupOnEquipment),1)</f>
        <v>12100.000000000002</v>
      </c>
      <c r="O131" s="9">
        <f>'Input Sheet'!O195 * (1+Piping_ProfitPercent) * IF(BidType="Hard Bid",(1+HB_AllowableOverheadOnChanges+HB_AllowableProfitOnChanges),1) * IF(BidType="Negotiated",(1+NG_AllowableFeeOnChange+NG_AllowableMarkupOnEquipment),1)</f>
        <v>12100.000000000002</v>
      </c>
      <c r="P131" s="9">
        <f>'Input Sheet'!P195 * (1+Piping_ProfitPercent) * IF(BidType="Hard Bid",(1+HB_AllowableOverheadOnChanges+HB_AllowableProfitOnChanges),1) * IF(BidType="Negotiated",(1+NG_AllowableFeeOnChange+NG_AllowableMarkupOnEquipment),1)</f>
        <v>0</v>
      </c>
      <c r="Q131" s="9">
        <f>'Input Sheet'!Q195 * (1+Piping_ProfitPercent) * IF(BidType="Hard Bid",(1+HB_AllowableOverheadOnChanges+HB_AllowableProfitOnChanges),1) * IF(BidType="Negotiated",(1+NG_AllowableFeeOnChange+NG_AllowableMarkupOnEquipment),1)</f>
        <v>0</v>
      </c>
      <c r="R131" s="9">
        <f>'Input Sheet'!R195 * (1+Piping_ProfitPercent) * IF(BidType="Hard Bid",(1+HB_AllowableOverheadOnChanges+HB_AllowableProfitOnChanges),1) * IF(BidType="Negotiated",(1+NG_AllowableFeeOnChange+NG_AllowableMarkupOnEquipment),1)</f>
        <v>0</v>
      </c>
      <c r="S131" s="9">
        <f>'Input Sheet'!S195 * (1+Piping_ProfitPercent) * IF(BidType="Hard Bid",(1+HB_AllowableOverheadOnChanges+HB_AllowableProfitOnChanges),1) * IF(BidType="Negotiated",(1+NG_AllowableFeeOnChange+NG_AllowableMarkupOnEquipment),1)</f>
        <v>0</v>
      </c>
      <c r="T131" s="9">
        <f>'Input Sheet'!T195 * (1+Piping_ProfitPercent) * IF(BidType="Hard Bid",(1+HB_AllowableOverheadOnChanges+HB_AllowableProfitOnChanges),1) * IF(BidType="Negotiated",(1+NG_AllowableFeeOnChange+NG_AllowableMarkupOnEquipment),1)</f>
        <v>0</v>
      </c>
      <c r="U131" s="9">
        <f>'Input Sheet'!U195 * (1+Piping_ProfitPercent) * IF(BidType="Hard Bid",(1+HB_AllowableOverheadOnChanges+HB_AllowableProfitOnChanges),1) * IF(BidType="Negotiated",(1+NG_AllowableFeeOnChange+NG_AllowableMarkupOnEquipment),1)</f>
        <v>0</v>
      </c>
      <c r="V131" s="9">
        <f>'Input Sheet'!V195 * (1+Piping_ProfitPercent) * IF(BidType="Hard Bid",(1+HB_AllowableOverheadOnChanges+HB_AllowableProfitOnChanges),1) * IF(BidType="Negotiated",(1+NG_AllowableFeeOnChange+NG_AllowableMarkupOnEquipment),1)</f>
        <v>0</v>
      </c>
      <c r="W131" s="9">
        <f>'Input Sheet'!W195 * (1+Piping_ProfitPercent) * IF(BidType="Hard Bid",(1+HB_AllowableOverheadOnChanges+HB_AllowableProfitOnChanges),1) * IF(BidType="Negotiated",(1+NG_AllowableFeeOnChange+NG_AllowableMarkupOnEquipment),1)</f>
        <v>0</v>
      </c>
      <c r="X131" s="9">
        <f>'Input Sheet'!X195 * (1+Piping_ProfitPercent) * IF(BidType="Hard Bid",(1+HB_AllowableOverheadOnChanges+HB_AllowableProfitOnChanges),1) * IF(BidType="Negotiated",(1+NG_AllowableFeeOnChange+NG_AllowableMarkupOnEquipment),1)</f>
        <v>0</v>
      </c>
      <c r="Y131" s="9">
        <f>'Input Sheet'!Y195 * (1+Piping_ProfitPercent) * IF(BidType="Hard Bid",(1+HB_AllowableOverheadOnChanges+HB_AllowableProfitOnChanges),1) * IF(BidType="Negotiated",(1+NG_AllowableFeeOnChange+NG_AllowableMarkupOnEquipment),1)</f>
        <v>0</v>
      </c>
      <c r="Z131" s="9">
        <f>'Input Sheet'!Z195 * (1+Piping_ProfitPercent) * IF(BidType="Hard Bid",(1+HB_AllowableOverheadOnChanges+HB_AllowableProfitOnChanges),1) * IF(BidType="Negotiated",(1+NG_AllowableFeeOnChange+NG_AllowableMarkupOnEquipment),1)</f>
        <v>0</v>
      </c>
      <c r="AA131" s="9">
        <f>'Input Sheet'!AA195 * (1+Piping_ProfitPercent) * IF(BidType="Hard Bid",(1+HB_AllowableOverheadOnChanges+HB_AllowableProfitOnChanges),1) * IF(BidType="Negotiated",(1+NG_AllowableFeeOnChange+NG_AllowableMarkupOnEquipment),1)</f>
        <v>0</v>
      </c>
      <c r="AB131" s="9">
        <f>'Input Sheet'!AB195 * (1+Piping_ProfitPercent) * IF(BidType="Hard Bid",(1+HB_AllowableOverheadOnChanges+HB_AllowableProfitOnChanges),1) * IF(BidType="Negotiated",(1+NG_AllowableFeeOnChange+NG_AllowableMarkupOnEquipment),1)</f>
        <v>0</v>
      </c>
      <c r="AC131" s="9">
        <f>'Input Sheet'!AC195 * (1+Piping_ProfitPercent) * IF(BidType="Hard Bid",(1+HB_AllowableOverheadOnChanges+HB_AllowableProfitOnChanges),1) * IF(BidType="Negotiated",(1+NG_AllowableFeeOnChange+NG_AllowableMarkupOnEquipment),1)</f>
        <v>0</v>
      </c>
      <c r="AD131" s="9">
        <f>'Input Sheet'!AD195 * (1+Piping_ProfitPercent) * IF(BidType="Hard Bid",(1+HB_AllowableOverheadOnChanges+HB_AllowableProfitOnChanges),1) * IF(BidType="Negotiated",(1+NG_AllowableFeeOnChange+NG_AllowableMarkupOnEquipment),1)</f>
        <v>0</v>
      </c>
      <c r="AE131" s="9">
        <f>'Input Sheet'!AE195 * (1+Piping_ProfitPercent) * IF(BidType="Hard Bid",(1+HB_AllowableOverheadOnChanges+HB_AllowableProfitOnChanges),1) * IF(BidType="Negotiated",(1+NG_AllowableFeeOnChange+NG_AllowableMarkupOnEquipment),1)</f>
        <v>0</v>
      </c>
      <c r="AF131" s="9">
        <f>'Input Sheet'!AF195 * (1+Piping_ProfitPercent) * IF(BidType="Hard Bid",(1+HB_AllowableOverheadOnChanges+HB_AllowableProfitOnChanges),1) * IF(BidType="Negotiated",(1+NG_AllowableFeeOnChange+NG_AllowableMarkupOnEquipment),1)</f>
        <v>0</v>
      </c>
      <c r="AG131" s="9">
        <f>'Input Sheet'!AG195 * (1+Piping_ProfitPercent) * IF(BidType="Hard Bid",(1+HB_AllowableOverheadOnChanges+HB_AllowableProfitOnChanges),1) * IF(BidType="Negotiated",(1+NG_AllowableFeeOnChange+NG_AllowableMarkupOnEquipment),1)</f>
        <v>0</v>
      </c>
      <c r="AH131" s="9">
        <f>'Input Sheet'!AH195 * (1+Piping_ProfitPercent) * IF(BidType="Hard Bid",(1+HB_AllowableOverheadOnChanges+HB_AllowableProfitOnChanges),1) * IF(BidType="Negotiated",(1+NG_AllowableFeeOnChange+NG_AllowableMarkupOnEquipment),1)</f>
        <v>0</v>
      </c>
      <c r="AI131" s="9">
        <f>'Input Sheet'!AI195 * (1+Piping_ProfitPercent) * IF(BidType="Hard Bid",(1+HB_AllowableOverheadOnChanges+HB_AllowableProfitOnChanges),1) * IF(BidType="Negotiated",(1+NG_AllowableFeeOnChange+NG_AllowableMarkupOnEquipment),1)</f>
        <v>0</v>
      </c>
      <c r="AJ131" s="9">
        <f>'Input Sheet'!AJ195 * (1+Piping_ProfitPercent) * IF(BidType="Hard Bid",(1+HB_AllowableOverheadOnChanges+HB_AllowableProfitOnChanges),1) * IF(BidType="Negotiated",(1+NG_AllowableFeeOnChange+NG_AllowableMarkupOnEquipment),1)</f>
        <v>0</v>
      </c>
      <c r="AK131" s="9">
        <f>'Input Sheet'!AK195 * (1+Piping_ProfitPercent) * IF(BidType="Hard Bid",(1+HB_AllowableOverheadOnChanges+HB_AllowableProfitOnChanges),1) * IF(BidType="Negotiated",(1+NG_AllowableFeeOnChange+NG_AllowableMarkupOnEquipment),1)</f>
        <v>0</v>
      </c>
      <c r="AL131" s="9">
        <f>'Input Sheet'!AL195 * (1+Piping_ProfitPercent) * IF(BidType="Hard Bid",(1+HB_AllowableOverheadOnChanges+HB_AllowableProfitOnChanges),1) * IF(BidType="Negotiated",(1+NG_AllowableFeeOnChange+NG_AllowableMarkupOnEquipment),1)</f>
        <v>0</v>
      </c>
      <c r="AM131" s="9">
        <f>'Input Sheet'!AM195 * (1+Piping_ProfitPercent) * IF(BidType="Hard Bid",(1+HB_AllowableOverheadOnChanges+HB_AllowableProfitOnChanges),1) * IF(BidType="Negotiated",(1+NG_AllowableFeeOnChange+NG_AllowableMarkupOnEquipment),1)</f>
        <v>0</v>
      </c>
    </row>
    <row r="132" spans="2:39" x14ac:dyDescent="0.45">
      <c r="B132" s="38" t="str">
        <f>'Input Sheet'!B196</f>
        <v>Piping</v>
      </c>
      <c r="C132" s="38" t="str">
        <f>'Input Sheet'!C196</f>
        <v>Consumables</v>
      </c>
      <c r="D132" s="9">
        <f>'Input Sheet'!D196 * (1+Piping_ProfitPercent) * IF(BidType="Hard Bid",(1+HB_AllowableOverheadOnChanges+HB_AllowableProfitOnChanges),1) * IF(BidType="Negotiated",(1+NG_AllowableFeeOnChange+NG_AllowableMarkupOnEquipment),1)</f>
        <v>605</v>
      </c>
      <c r="E132" s="9">
        <f>'Input Sheet'!E196 * (1+Piping_ProfitPercent) * IF(BidType="Hard Bid",(1+HB_AllowableOverheadOnChanges+HB_AllowableProfitOnChanges),1) * IF(BidType="Negotiated",(1+NG_AllowableFeeOnChange+NG_AllowableMarkupOnEquipment),1)</f>
        <v>605</v>
      </c>
      <c r="F132" s="9">
        <f>'Input Sheet'!F196 * (1+Piping_ProfitPercent) * IF(BidType="Hard Bid",(1+HB_AllowableOverheadOnChanges+HB_AllowableProfitOnChanges),1) * IF(BidType="Negotiated",(1+NG_AllowableFeeOnChange+NG_AllowableMarkupOnEquipment),1)</f>
        <v>605</v>
      </c>
      <c r="G132" s="9">
        <f>'Input Sheet'!G196 * (1+Piping_ProfitPercent) * IF(BidType="Hard Bid",(1+HB_AllowableOverheadOnChanges+HB_AllowableProfitOnChanges),1) * IF(BidType="Negotiated",(1+NG_AllowableFeeOnChange+NG_AllowableMarkupOnEquipment),1)</f>
        <v>605</v>
      </c>
      <c r="H132" s="9">
        <f>'Input Sheet'!H196 * (1+Piping_ProfitPercent) * IF(BidType="Hard Bid",(1+HB_AllowableOverheadOnChanges+HB_AllowableProfitOnChanges),1) * IF(BidType="Negotiated",(1+NG_AllowableFeeOnChange+NG_AllowableMarkupOnEquipment),1)</f>
        <v>605</v>
      </c>
      <c r="I132" s="9">
        <f>'Input Sheet'!I196 * (1+Piping_ProfitPercent) * IF(BidType="Hard Bid",(1+HB_AllowableOverheadOnChanges+HB_AllowableProfitOnChanges),1) * IF(BidType="Negotiated",(1+NG_AllowableFeeOnChange+NG_AllowableMarkupOnEquipment),1)</f>
        <v>605</v>
      </c>
      <c r="J132" s="9">
        <f>'Input Sheet'!J196 * (1+Piping_ProfitPercent) * IF(BidType="Hard Bid",(1+HB_AllowableOverheadOnChanges+HB_AllowableProfitOnChanges),1) * IF(BidType="Negotiated",(1+NG_AllowableFeeOnChange+NG_AllowableMarkupOnEquipment),1)</f>
        <v>605</v>
      </c>
      <c r="K132" s="9">
        <f>'Input Sheet'!K196 * (1+Piping_ProfitPercent) * IF(BidType="Hard Bid",(1+HB_AllowableOverheadOnChanges+HB_AllowableProfitOnChanges),1) * IF(BidType="Negotiated",(1+NG_AllowableFeeOnChange+NG_AllowableMarkupOnEquipment),1)</f>
        <v>605</v>
      </c>
      <c r="L132" s="9">
        <f>'Input Sheet'!L196 * (1+Piping_ProfitPercent) * IF(BidType="Hard Bid",(1+HB_AllowableOverheadOnChanges+HB_AllowableProfitOnChanges),1) * IF(BidType="Negotiated",(1+NG_AllowableFeeOnChange+NG_AllowableMarkupOnEquipment),1)</f>
        <v>605</v>
      </c>
      <c r="M132" s="9">
        <f>'Input Sheet'!M196 * (1+Piping_ProfitPercent) * IF(BidType="Hard Bid",(1+HB_AllowableOverheadOnChanges+HB_AllowableProfitOnChanges),1) * IF(BidType="Negotiated",(1+NG_AllowableFeeOnChange+NG_AllowableMarkupOnEquipment),1)</f>
        <v>605</v>
      </c>
      <c r="N132" s="9">
        <f>'Input Sheet'!N196 * (1+Piping_ProfitPercent) * IF(BidType="Hard Bid",(1+HB_AllowableOverheadOnChanges+HB_AllowableProfitOnChanges),1) * IF(BidType="Negotiated",(1+NG_AllowableFeeOnChange+NG_AllowableMarkupOnEquipment),1)</f>
        <v>605</v>
      </c>
      <c r="O132" s="9">
        <f>'Input Sheet'!O196 * (1+Piping_ProfitPercent) * IF(BidType="Hard Bid",(1+HB_AllowableOverheadOnChanges+HB_AllowableProfitOnChanges),1) * IF(BidType="Negotiated",(1+NG_AllowableFeeOnChange+NG_AllowableMarkupOnEquipment),1)</f>
        <v>605</v>
      </c>
      <c r="P132" s="9">
        <f>'Input Sheet'!P196 * (1+Piping_ProfitPercent) * IF(BidType="Hard Bid",(1+HB_AllowableOverheadOnChanges+HB_AllowableProfitOnChanges),1) * IF(BidType="Negotiated",(1+NG_AllowableFeeOnChange+NG_AllowableMarkupOnEquipment),1)</f>
        <v>0</v>
      </c>
      <c r="Q132" s="9">
        <f>'Input Sheet'!Q196 * (1+Piping_ProfitPercent) * IF(BidType="Hard Bid",(1+HB_AllowableOverheadOnChanges+HB_AllowableProfitOnChanges),1) * IF(BidType="Negotiated",(1+NG_AllowableFeeOnChange+NG_AllowableMarkupOnEquipment),1)</f>
        <v>0</v>
      </c>
      <c r="R132" s="9">
        <f>'Input Sheet'!R196 * (1+Piping_ProfitPercent) * IF(BidType="Hard Bid",(1+HB_AllowableOverheadOnChanges+HB_AllowableProfitOnChanges),1) * IF(BidType="Negotiated",(1+NG_AllowableFeeOnChange+NG_AllowableMarkupOnEquipment),1)</f>
        <v>0</v>
      </c>
      <c r="S132" s="9">
        <f>'Input Sheet'!S196 * (1+Piping_ProfitPercent) * IF(BidType="Hard Bid",(1+HB_AllowableOverheadOnChanges+HB_AllowableProfitOnChanges),1) * IF(BidType="Negotiated",(1+NG_AllowableFeeOnChange+NG_AllowableMarkupOnEquipment),1)</f>
        <v>0</v>
      </c>
      <c r="T132" s="9">
        <f>'Input Sheet'!T196 * (1+Piping_ProfitPercent) * IF(BidType="Hard Bid",(1+HB_AllowableOverheadOnChanges+HB_AllowableProfitOnChanges),1) * IF(BidType="Negotiated",(1+NG_AllowableFeeOnChange+NG_AllowableMarkupOnEquipment),1)</f>
        <v>0</v>
      </c>
      <c r="U132" s="9">
        <f>'Input Sheet'!U196 * (1+Piping_ProfitPercent) * IF(BidType="Hard Bid",(1+HB_AllowableOverheadOnChanges+HB_AllowableProfitOnChanges),1) * IF(BidType="Negotiated",(1+NG_AllowableFeeOnChange+NG_AllowableMarkupOnEquipment),1)</f>
        <v>0</v>
      </c>
      <c r="V132" s="9">
        <f>'Input Sheet'!V196 * (1+Piping_ProfitPercent) * IF(BidType="Hard Bid",(1+HB_AllowableOverheadOnChanges+HB_AllowableProfitOnChanges),1) * IF(BidType="Negotiated",(1+NG_AllowableFeeOnChange+NG_AllowableMarkupOnEquipment),1)</f>
        <v>0</v>
      </c>
      <c r="W132" s="9">
        <f>'Input Sheet'!W196 * (1+Piping_ProfitPercent) * IF(BidType="Hard Bid",(1+HB_AllowableOverheadOnChanges+HB_AllowableProfitOnChanges),1) * IF(BidType="Negotiated",(1+NG_AllowableFeeOnChange+NG_AllowableMarkupOnEquipment),1)</f>
        <v>0</v>
      </c>
      <c r="X132" s="9">
        <f>'Input Sheet'!X196 * (1+Piping_ProfitPercent) * IF(BidType="Hard Bid",(1+HB_AllowableOverheadOnChanges+HB_AllowableProfitOnChanges),1) * IF(BidType="Negotiated",(1+NG_AllowableFeeOnChange+NG_AllowableMarkupOnEquipment),1)</f>
        <v>0</v>
      </c>
      <c r="Y132" s="9">
        <f>'Input Sheet'!Y196 * (1+Piping_ProfitPercent) * IF(BidType="Hard Bid",(1+HB_AllowableOverheadOnChanges+HB_AllowableProfitOnChanges),1) * IF(BidType="Negotiated",(1+NG_AllowableFeeOnChange+NG_AllowableMarkupOnEquipment),1)</f>
        <v>0</v>
      </c>
      <c r="Z132" s="9">
        <f>'Input Sheet'!Z196 * (1+Piping_ProfitPercent) * IF(BidType="Hard Bid",(1+HB_AllowableOverheadOnChanges+HB_AllowableProfitOnChanges),1) * IF(BidType="Negotiated",(1+NG_AllowableFeeOnChange+NG_AllowableMarkupOnEquipment),1)</f>
        <v>0</v>
      </c>
      <c r="AA132" s="9">
        <f>'Input Sheet'!AA196 * (1+Piping_ProfitPercent) * IF(BidType="Hard Bid",(1+HB_AllowableOverheadOnChanges+HB_AllowableProfitOnChanges),1) * IF(BidType="Negotiated",(1+NG_AllowableFeeOnChange+NG_AllowableMarkupOnEquipment),1)</f>
        <v>0</v>
      </c>
      <c r="AB132" s="9">
        <f>'Input Sheet'!AB196 * (1+Piping_ProfitPercent) * IF(BidType="Hard Bid",(1+HB_AllowableOverheadOnChanges+HB_AllowableProfitOnChanges),1) * IF(BidType="Negotiated",(1+NG_AllowableFeeOnChange+NG_AllowableMarkupOnEquipment),1)</f>
        <v>0</v>
      </c>
      <c r="AC132" s="9">
        <f>'Input Sheet'!AC196 * (1+Piping_ProfitPercent) * IF(BidType="Hard Bid",(1+HB_AllowableOverheadOnChanges+HB_AllowableProfitOnChanges),1) * IF(BidType="Negotiated",(1+NG_AllowableFeeOnChange+NG_AllowableMarkupOnEquipment),1)</f>
        <v>0</v>
      </c>
      <c r="AD132" s="9">
        <f>'Input Sheet'!AD196 * (1+Piping_ProfitPercent) * IF(BidType="Hard Bid",(1+HB_AllowableOverheadOnChanges+HB_AllowableProfitOnChanges),1) * IF(BidType="Negotiated",(1+NG_AllowableFeeOnChange+NG_AllowableMarkupOnEquipment),1)</f>
        <v>0</v>
      </c>
      <c r="AE132" s="9">
        <f>'Input Sheet'!AE196 * (1+Piping_ProfitPercent) * IF(BidType="Hard Bid",(1+HB_AllowableOverheadOnChanges+HB_AllowableProfitOnChanges),1) * IF(BidType="Negotiated",(1+NG_AllowableFeeOnChange+NG_AllowableMarkupOnEquipment),1)</f>
        <v>0</v>
      </c>
      <c r="AF132" s="9">
        <f>'Input Sheet'!AF196 * (1+Piping_ProfitPercent) * IF(BidType="Hard Bid",(1+HB_AllowableOverheadOnChanges+HB_AllowableProfitOnChanges),1) * IF(BidType="Negotiated",(1+NG_AllowableFeeOnChange+NG_AllowableMarkupOnEquipment),1)</f>
        <v>0</v>
      </c>
      <c r="AG132" s="9">
        <f>'Input Sheet'!AG196 * (1+Piping_ProfitPercent) * IF(BidType="Hard Bid",(1+HB_AllowableOverheadOnChanges+HB_AllowableProfitOnChanges),1) * IF(BidType="Negotiated",(1+NG_AllowableFeeOnChange+NG_AllowableMarkupOnEquipment),1)</f>
        <v>0</v>
      </c>
      <c r="AH132" s="9">
        <f>'Input Sheet'!AH196 * (1+Piping_ProfitPercent) * IF(BidType="Hard Bid",(1+HB_AllowableOverheadOnChanges+HB_AllowableProfitOnChanges),1) * IF(BidType="Negotiated",(1+NG_AllowableFeeOnChange+NG_AllowableMarkupOnEquipment),1)</f>
        <v>0</v>
      </c>
      <c r="AI132" s="9">
        <f>'Input Sheet'!AI196 * (1+Piping_ProfitPercent) * IF(BidType="Hard Bid",(1+HB_AllowableOverheadOnChanges+HB_AllowableProfitOnChanges),1) * IF(BidType="Negotiated",(1+NG_AllowableFeeOnChange+NG_AllowableMarkupOnEquipment),1)</f>
        <v>0</v>
      </c>
      <c r="AJ132" s="9">
        <f>'Input Sheet'!AJ196 * (1+Piping_ProfitPercent) * IF(BidType="Hard Bid",(1+HB_AllowableOverheadOnChanges+HB_AllowableProfitOnChanges),1) * IF(BidType="Negotiated",(1+NG_AllowableFeeOnChange+NG_AllowableMarkupOnEquipment),1)</f>
        <v>0</v>
      </c>
      <c r="AK132" s="9">
        <f>'Input Sheet'!AK196 * (1+Piping_ProfitPercent) * IF(BidType="Hard Bid",(1+HB_AllowableOverheadOnChanges+HB_AllowableProfitOnChanges),1) * IF(BidType="Negotiated",(1+NG_AllowableFeeOnChange+NG_AllowableMarkupOnEquipment),1)</f>
        <v>0</v>
      </c>
      <c r="AL132" s="9">
        <f>'Input Sheet'!AL196 * (1+Piping_ProfitPercent) * IF(BidType="Hard Bid",(1+HB_AllowableOverheadOnChanges+HB_AllowableProfitOnChanges),1) * IF(BidType="Negotiated",(1+NG_AllowableFeeOnChange+NG_AllowableMarkupOnEquipment),1)</f>
        <v>0</v>
      </c>
      <c r="AM132" s="9">
        <f>'Input Sheet'!AM196 * (1+Piping_ProfitPercent) * IF(BidType="Hard Bid",(1+HB_AllowableOverheadOnChanges+HB_AllowableProfitOnChanges),1) * IF(BidType="Negotiated",(1+NG_AllowableFeeOnChange+NG_AllowableMarkupOnEquipment),1)</f>
        <v>0</v>
      </c>
    </row>
    <row r="133" spans="2:39" x14ac:dyDescent="0.45">
      <c r="B133" s="38" t="str">
        <f>'Input Sheet'!B197</f>
        <v>Piping</v>
      </c>
      <c r="C133" s="38" t="str">
        <f>'Input Sheet'!C197</f>
        <v>Subcontracts</v>
      </c>
      <c r="D133" s="9">
        <f>'Input Sheet'!D197 * (1+Piping_ProfitPercent) * IF(BidType="Hard Bid",(1+HB_AllowableOverheadOnChanges+HB_AllowableProfitOnChanges),1) * IF(BidType="Negotiated",(1+NG_AllowableFeeOnChange+NG_AllowableMarkupOnEquipment),1)</f>
        <v>3630.0000000000009</v>
      </c>
      <c r="E133" s="9">
        <f>'Input Sheet'!E197 * (1+Piping_ProfitPercent) * IF(BidType="Hard Bid",(1+HB_AllowableOverheadOnChanges+HB_AllowableProfitOnChanges),1) * IF(BidType="Negotiated",(1+NG_AllowableFeeOnChange+NG_AllowableMarkupOnEquipment),1)</f>
        <v>3630.0000000000009</v>
      </c>
      <c r="F133" s="9">
        <f>'Input Sheet'!F197 * (1+Piping_ProfitPercent) * IF(BidType="Hard Bid",(1+HB_AllowableOverheadOnChanges+HB_AllowableProfitOnChanges),1) * IF(BidType="Negotiated",(1+NG_AllowableFeeOnChange+NG_AllowableMarkupOnEquipment),1)</f>
        <v>3630.0000000000009</v>
      </c>
      <c r="G133" s="9">
        <f>'Input Sheet'!G197 * (1+Piping_ProfitPercent) * IF(BidType="Hard Bid",(1+HB_AllowableOverheadOnChanges+HB_AllowableProfitOnChanges),1) * IF(BidType="Negotiated",(1+NG_AllowableFeeOnChange+NG_AllowableMarkupOnEquipment),1)</f>
        <v>3630.0000000000009</v>
      </c>
      <c r="H133" s="9">
        <f>'Input Sheet'!H197 * (1+Piping_ProfitPercent) * IF(BidType="Hard Bid",(1+HB_AllowableOverheadOnChanges+HB_AllowableProfitOnChanges),1) * IF(BidType="Negotiated",(1+NG_AllowableFeeOnChange+NG_AllowableMarkupOnEquipment),1)</f>
        <v>3630.0000000000009</v>
      </c>
      <c r="I133" s="9">
        <f>'Input Sheet'!I197 * (1+Piping_ProfitPercent) * IF(BidType="Hard Bid",(1+HB_AllowableOverheadOnChanges+HB_AllowableProfitOnChanges),1) * IF(BidType="Negotiated",(1+NG_AllowableFeeOnChange+NG_AllowableMarkupOnEquipment),1)</f>
        <v>3630.0000000000009</v>
      </c>
      <c r="J133" s="9">
        <f>'Input Sheet'!J197 * (1+Piping_ProfitPercent) * IF(BidType="Hard Bid",(1+HB_AllowableOverheadOnChanges+HB_AllowableProfitOnChanges),1) * IF(BidType="Negotiated",(1+NG_AllowableFeeOnChange+NG_AllowableMarkupOnEquipment),1)</f>
        <v>3630.0000000000009</v>
      </c>
      <c r="K133" s="9">
        <f>'Input Sheet'!K197 * (1+Piping_ProfitPercent) * IF(BidType="Hard Bid",(1+HB_AllowableOverheadOnChanges+HB_AllowableProfitOnChanges),1) * IF(BidType="Negotiated",(1+NG_AllowableFeeOnChange+NG_AllowableMarkupOnEquipment),1)</f>
        <v>3630.0000000000009</v>
      </c>
      <c r="L133" s="9">
        <f>'Input Sheet'!L197 * (1+Piping_ProfitPercent) * IF(BidType="Hard Bid",(1+HB_AllowableOverheadOnChanges+HB_AllowableProfitOnChanges),1) * IF(BidType="Negotiated",(1+NG_AllowableFeeOnChange+NG_AllowableMarkupOnEquipment),1)</f>
        <v>3630.0000000000009</v>
      </c>
      <c r="M133" s="9">
        <f>'Input Sheet'!M197 * (1+Piping_ProfitPercent) * IF(BidType="Hard Bid",(1+HB_AllowableOverheadOnChanges+HB_AllowableProfitOnChanges),1) * IF(BidType="Negotiated",(1+NG_AllowableFeeOnChange+NG_AllowableMarkupOnEquipment),1)</f>
        <v>3630.0000000000009</v>
      </c>
      <c r="N133" s="9">
        <f>'Input Sheet'!N197 * (1+Piping_ProfitPercent) * IF(BidType="Hard Bid",(1+HB_AllowableOverheadOnChanges+HB_AllowableProfitOnChanges),1) * IF(BidType="Negotiated",(1+NG_AllowableFeeOnChange+NG_AllowableMarkupOnEquipment),1)</f>
        <v>3630.0000000000009</v>
      </c>
      <c r="O133" s="9">
        <f>'Input Sheet'!O197 * (1+Piping_ProfitPercent) * IF(BidType="Hard Bid",(1+HB_AllowableOverheadOnChanges+HB_AllowableProfitOnChanges),1) * IF(BidType="Negotiated",(1+NG_AllowableFeeOnChange+NG_AllowableMarkupOnEquipment),1)</f>
        <v>3630.0000000000009</v>
      </c>
      <c r="P133" s="9">
        <f>'Input Sheet'!P197 * (1+Piping_ProfitPercent) * IF(BidType="Hard Bid",(1+HB_AllowableOverheadOnChanges+HB_AllowableProfitOnChanges),1) * IF(BidType="Negotiated",(1+NG_AllowableFeeOnChange+NG_AllowableMarkupOnEquipment),1)</f>
        <v>0</v>
      </c>
      <c r="Q133" s="9">
        <f>'Input Sheet'!Q197 * (1+Piping_ProfitPercent) * IF(BidType="Hard Bid",(1+HB_AllowableOverheadOnChanges+HB_AllowableProfitOnChanges),1) * IF(BidType="Negotiated",(1+NG_AllowableFeeOnChange+NG_AllowableMarkupOnEquipment),1)</f>
        <v>0</v>
      </c>
      <c r="R133" s="9">
        <f>'Input Sheet'!R197 * (1+Piping_ProfitPercent) * IF(BidType="Hard Bid",(1+HB_AllowableOverheadOnChanges+HB_AllowableProfitOnChanges),1) * IF(BidType="Negotiated",(1+NG_AllowableFeeOnChange+NG_AllowableMarkupOnEquipment),1)</f>
        <v>0</v>
      </c>
      <c r="S133" s="9">
        <f>'Input Sheet'!S197 * (1+Piping_ProfitPercent) * IF(BidType="Hard Bid",(1+HB_AllowableOverheadOnChanges+HB_AllowableProfitOnChanges),1) * IF(BidType="Negotiated",(1+NG_AllowableFeeOnChange+NG_AllowableMarkupOnEquipment),1)</f>
        <v>0</v>
      </c>
      <c r="T133" s="9">
        <f>'Input Sheet'!T197 * (1+Piping_ProfitPercent) * IF(BidType="Hard Bid",(1+HB_AllowableOverheadOnChanges+HB_AllowableProfitOnChanges),1) * IF(BidType="Negotiated",(1+NG_AllowableFeeOnChange+NG_AllowableMarkupOnEquipment),1)</f>
        <v>0</v>
      </c>
      <c r="U133" s="9">
        <f>'Input Sheet'!U197 * (1+Piping_ProfitPercent) * IF(BidType="Hard Bid",(1+HB_AllowableOverheadOnChanges+HB_AllowableProfitOnChanges),1) * IF(BidType="Negotiated",(1+NG_AllowableFeeOnChange+NG_AllowableMarkupOnEquipment),1)</f>
        <v>0</v>
      </c>
      <c r="V133" s="9">
        <f>'Input Sheet'!V197 * (1+Piping_ProfitPercent) * IF(BidType="Hard Bid",(1+HB_AllowableOverheadOnChanges+HB_AllowableProfitOnChanges),1) * IF(BidType="Negotiated",(1+NG_AllowableFeeOnChange+NG_AllowableMarkupOnEquipment),1)</f>
        <v>0</v>
      </c>
      <c r="W133" s="9">
        <f>'Input Sheet'!W197 * (1+Piping_ProfitPercent) * IF(BidType="Hard Bid",(1+HB_AllowableOverheadOnChanges+HB_AllowableProfitOnChanges),1) * IF(BidType="Negotiated",(1+NG_AllowableFeeOnChange+NG_AllowableMarkupOnEquipment),1)</f>
        <v>0</v>
      </c>
      <c r="X133" s="9">
        <f>'Input Sheet'!X197 * (1+Piping_ProfitPercent) * IF(BidType="Hard Bid",(1+HB_AllowableOverheadOnChanges+HB_AllowableProfitOnChanges),1) * IF(BidType="Negotiated",(1+NG_AllowableFeeOnChange+NG_AllowableMarkupOnEquipment),1)</f>
        <v>0</v>
      </c>
      <c r="Y133" s="9">
        <f>'Input Sheet'!Y197 * (1+Piping_ProfitPercent) * IF(BidType="Hard Bid",(1+HB_AllowableOverheadOnChanges+HB_AllowableProfitOnChanges),1) * IF(BidType="Negotiated",(1+NG_AllowableFeeOnChange+NG_AllowableMarkupOnEquipment),1)</f>
        <v>0</v>
      </c>
      <c r="Z133" s="9">
        <f>'Input Sheet'!Z197 * (1+Piping_ProfitPercent) * IF(BidType="Hard Bid",(1+HB_AllowableOverheadOnChanges+HB_AllowableProfitOnChanges),1) * IF(BidType="Negotiated",(1+NG_AllowableFeeOnChange+NG_AllowableMarkupOnEquipment),1)</f>
        <v>0</v>
      </c>
      <c r="AA133" s="9">
        <f>'Input Sheet'!AA197 * (1+Piping_ProfitPercent) * IF(BidType="Hard Bid",(1+HB_AllowableOverheadOnChanges+HB_AllowableProfitOnChanges),1) * IF(BidType="Negotiated",(1+NG_AllowableFeeOnChange+NG_AllowableMarkupOnEquipment),1)</f>
        <v>0</v>
      </c>
      <c r="AB133" s="9">
        <f>'Input Sheet'!AB197 * (1+Piping_ProfitPercent) * IF(BidType="Hard Bid",(1+HB_AllowableOverheadOnChanges+HB_AllowableProfitOnChanges),1) * IF(BidType="Negotiated",(1+NG_AllowableFeeOnChange+NG_AllowableMarkupOnEquipment),1)</f>
        <v>0</v>
      </c>
      <c r="AC133" s="9">
        <f>'Input Sheet'!AC197 * (1+Piping_ProfitPercent) * IF(BidType="Hard Bid",(1+HB_AllowableOverheadOnChanges+HB_AllowableProfitOnChanges),1) * IF(BidType="Negotiated",(1+NG_AllowableFeeOnChange+NG_AllowableMarkupOnEquipment),1)</f>
        <v>0</v>
      </c>
      <c r="AD133" s="9">
        <f>'Input Sheet'!AD197 * (1+Piping_ProfitPercent) * IF(BidType="Hard Bid",(1+HB_AllowableOverheadOnChanges+HB_AllowableProfitOnChanges),1) * IF(BidType="Negotiated",(1+NG_AllowableFeeOnChange+NG_AllowableMarkupOnEquipment),1)</f>
        <v>0</v>
      </c>
      <c r="AE133" s="9">
        <f>'Input Sheet'!AE197 * (1+Piping_ProfitPercent) * IF(BidType="Hard Bid",(1+HB_AllowableOverheadOnChanges+HB_AllowableProfitOnChanges),1) * IF(BidType="Negotiated",(1+NG_AllowableFeeOnChange+NG_AllowableMarkupOnEquipment),1)</f>
        <v>0</v>
      </c>
      <c r="AF133" s="9">
        <f>'Input Sheet'!AF197 * (1+Piping_ProfitPercent) * IF(BidType="Hard Bid",(1+HB_AllowableOverheadOnChanges+HB_AllowableProfitOnChanges),1) * IF(BidType="Negotiated",(1+NG_AllowableFeeOnChange+NG_AllowableMarkupOnEquipment),1)</f>
        <v>0</v>
      </c>
      <c r="AG133" s="9">
        <f>'Input Sheet'!AG197 * (1+Piping_ProfitPercent) * IF(BidType="Hard Bid",(1+HB_AllowableOverheadOnChanges+HB_AllowableProfitOnChanges),1) * IF(BidType="Negotiated",(1+NG_AllowableFeeOnChange+NG_AllowableMarkupOnEquipment),1)</f>
        <v>0</v>
      </c>
      <c r="AH133" s="9">
        <f>'Input Sheet'!AH197 * (1+Piping_ProfitPercent) * IF(BidType="Hard Bid",(1+HB_AllowableOverheadOnChanges+HB_AllowableProfitOnChanges),1) * IF(BidType="Negotiated",(1+NG_AllowableFeeOnChange+NG_AllowableMarkupOnEquipment),1)</f>
        <v>0</v>
      </c>
      <c r="AI133" s="9">
        <f>'Input Sheet'!AI197 * (1+Piping_ProfitPercent) * IF(BidType="Hard Bid",(1+HB_AllowableOverheadOnChanges+HB_AllowableProfitOnChanges),1) * IF(BidType="Negotiated",(1+NG_AllowableFeeOnChange+NG_AllowableMarkupOnEquipment),1)</f>
        <v>0</v>
      </c>
      <c r="AJ133" s="9">
        <f>'Input Sheet'!AJ197 * (1+Piping_ProfitPercent) * IF(BidType="Hard Bid",(1+HB_AllowableOverheadOnChanges+HB_AllowableProfitOnChanges),1) * IF(BidType="Negotiated",(1+NG_AllowableFeeOnChange+NG_AllowableMarkupOnEquipment),1)</f>
        <v>0</v>
      </c>
      <c r="AK133" s="9">
        <f>'Input Sheet'!AK197 * (1+Piping_ProfitPercent) * IF(BidType="Hard Bid",(1+HB_AllowableOverheadOnChanges+HB_AllowableProfitOnChanges),1) * IF(BidType="Negotiated",(1+NG_AllowableFeeOnChange+NG_AllowableMarkupOnEquipment),1)</f>
        <v>0</v>
      </c>
      <c r="AL133" s="9">
        <f>'Input Sheet'!AL197 * (1+Piping_ProfitPercent) * IF(BidType="Hard Bid",(1+HB_AllowableOverheadOnChanges+HB_AllowableProfitOnChanges),1) * IF(BidType="Negotiated",(1+NG_AllowableFeeOnChange+NG_AllowableMarkupOnEquipment),1)</f>
        <v>0</v>
      </c>
      <c r="AM133" s="9">
        <f>'Input Sheet'!AM197 * (1+Piping_ProfitPercent) * IF(BidType="Hard Bid",(1+HB_AllowableOverheadOnChanges+HB_AllowableProfitOnChanges),1) * IF(BidType="Negotiated",(1+NG_AllowableFeeOnChange+NG_AllowableMarkupOnEquipment),1)</f>
        <v>0</v>
      </c>
    </row>
    <row r="134" spans="2:39" x14ac:dyDescent="0.45">
      <c r="B134" s="39" t="str">
        <f>'Input Sheet'!B198</f>
        <v>Plumbing</v>
      </c>
      <c r="C134" s="39" t="str">
        <f>'Input Sheet'!C198</f>
        <v>Tools &amp; Equipment</v>
      </c>
      <c r="D134" s="40">
        <f>'Input Sheet'!D198 * (1+Plumbing_ProfitPercent) * IF(BidType="Hard Bid",(1+HB_AllowableOverheadOnChanges+HB_AllowableProfitOnChanges),1) * IF(BidType="Negotiated",(1+NG_AllowableFeeOnChange+NG_AllowableMarkupOnEquipment),1)</f>
        <v>2420</v>
      </c>
      <c r="E134" s="40">
        <f>'Input Sheet'!E198 * (1+Plumbing_ProfitPercent) * IF(BidType="Hard Bid",(1+HB_AllowableOverheadOnChanges+HB_AllowableProfitOnChanges),1) * IF(BidType="Negotiated",(1+NG_AllowableFeeOnChange+NG_AllowableMarkupOnEquipment),1)</f>
        <v>2420</v>
      </c>
      <c r="F134" s="40">
        <f>'Input Sheet'!F198 * (1+Plumbing_ProfitPercent) * IF(BidType="Hard Bid",(1+HB_AllowableOverheadOnChanges+HB_AllowableProfitOnChanges),1) * IF(BidType="Negotiated",(1+NG_AllowableFeeOnChange+NG_AllowableMarkupOnEquipment),1)</f>
        <v>2420</v>
      </c>
      <c r="G134" s="40">
        <f>'Input Sheet'!G198 * (1+Plumbing_ProfitPercent) * IF(BidType="Hard Bid",(1+HB_AllowableOverheadOnChanges+HB_AllowableProfitOnChanges),1) * IF(BidType="Negotiated",(1+NG_AllowableFeeOnChange+NG_AllowableMarkupOnEquipment),1)</f>
        <v>2420</v>
      </c>
      <c r="H134" s="40">
        <f>'Input Sheet'!H198 * (1+Plumbing_ProfitPercent) * IF(BidType="Hard Bid",(1+HB_AllowableOverheadOnChanges+HB_AllowableProfitOnChanges),1) * IF(BidType="Negotiated",(1+NG_AllowableFeeOnChange+NG_AllowableMarkupOnEquipment),1)</f>
        <v>2420</v>
      </c>
      <c r="I134" s="40">
        <f>'Input Sheet'!I198 * (1+Plumbing_ProfitPercent) * IF(BidType="Hard Bid",(1+HB_AllowableOverheadOnChanges+HB_AllowableProfitOnChanges),1) * IF(BidType="Negotiated",(1+NG_AllowableFeeOnChange+NG_AllowableMarkupOnEquipment),1)</f>
        <v>2420</v>
      </c>
      <c r="J134" s="40">
        <f>'Input Sheet'!J198 * (1+Plumbing_ProfitPercent) * IF(BidType="Hard Bid",(1+HB_AllowableOverheadOnChanges+HB_AllowableProfitOnChanges),1) * IF(BidType="Negotiated",(1+NG_AllowableFeeOnChange+NG_AllowableMarkupOnEquipment),1)</f>
        <v>2420</v>
      </c>
      <c r="K134" s="40">
        <f>'Input Sheet'!K198 * (1+Plumbing_ProfitPercent) * IF(BidType="Hard Bid",(1+HB_AllowableOverheadOnChanges+HB_AllowableProfitOnChanges),1) * IF(BidType="Negotiated",(1+NG_AllowableFeeOnChange+NG_AllowableMarkupOnEquipment),1)</f>
        <v>2420</v>
      </c>
      <c r="L134" s="40">
        <f>'Input Sheet'!L198 * (1+Plumbing_ProfitPercent) * IF(BidType="Hard Bid",(1+HB_AllowableOverheadOnChanges+HB_AllowableProfitOnChanges),1) * IF(BidType="Negotiated",(1+NG_AllowableFeeOnChange+NG_AllowableMarkupOnEquipment),1)</f>
        <v>2420</v>
      </c>
      <c r="M134" s="40">
        <f>'Input Sheet'!M198 * (1+Plumbing_ProfitPercent) * IF(BidType="Hard Bid",(1+HB_AllowableOverheadOnChanges+HB_AllowableProfitOnChanges),1) * IF(BidType="Negotiated",(1+NG_AllowableFeeOnChange+NG_AllowableMarkupOnEquipment),1)</f>
        <v>2420</v>
      </c>
      <c r="N134" s="40">
        <f>'Input Sheet'!N198 * (1+Plumbing_ProfitPercent) * IF(BidType="Hard Bid",(1+HB_AllowableOverheadOnChanges+HB_AllowableProfitOnChanges),1) * IF(BidType="Negotiated",(1+NG_AllowableFeeOnChange+NG_AllowableMarkupOnEquipment),1)</f>
        <v>2420</v>
      </c>
      <c r="O134" s="40">
        <f>'Input Sheet'!O198 * (1+Plumbing_ProfitPercent) * IF(BidType="Hard Bid",(1+HB_AllowableOverheadOnChanges+HB_AllowableProfitOnChanges),1) * IF(BidType="Negotiated",(1+NG_AllowableFeeOnChange+NG_AllowableMarkupOnEquipment),1)</f>
        <v>2420</v>
      </c>
      <c r="P134" s="40">
        <f>'Input Sheet'!P198 * (1+Plumbing_ProfitPercent) * IF(BidType="Hard Bid",(1+HB_AllowableOverheadOnChanges+HB_AllowableProfitOnChanges),1) * IF(BidType="Negotiated",(1+NG_AllowableFeeOnChange+NG_AllowableMarkupOnEquipment),1)</f>
        <v>0</v>
      </c>
      <c r="Q134" s="40">
        <f>'Input Sheet'!Q198 * (1+Plumbing_ProfitPercent) * IF(BidType="Hard Bid",(1+HB_AllowableOverheadOnChanges+HB_AllowableProfitOnChanges),1) * IF(BidType="Negotiated",(1+NG_AllowableFeeOnChange+NG_AllowableMarkupOnEquipment),1)</f>
        <v>0</v>
      </c>
      <c r="R134" s="40">
        <f>'Input Sheet'!R198 * (1+Plumbing_ProfitPercent) * IF(BidType="Hard Bid",(1+HB_AllowableOverheadOnChanges+HB_AllowableProfitOnChanges),1) * IF(BidType="Negotiated",(1+NG_AllowableFeeOnChange+NG_AllowableMarkupOnEquipment),1)</f>
        <v>0</v>
      </c>
      <c r="S134" s="40">
        <f>'Input Sheet'!S198 * (1+Plumbing_ProfitPercent) * IF(BidType="Hard Bid",(1+HB_AllowableOverheadOnChanges+HB_AllowableProfitOnChanges),1) * IF(BidType="Negotiated",(1+NG_AllowableFeeOnChange+NG_AllowableMarkupOnEquipment),1)</f>
        <v>0</v>
      </c>
      <c r="T134" s="40">
        <f>'Input Sheet'!T198 * (1+Plumbing_ProfitPercent) * IF(BidType="Hard Bid",(1+HB_AllowableOverheadOnChanges+HB_AllowableProfitOnChanges),1) * IF(BidType="Negotiated",(1+NG_AllowableFeeOnChange+NG_AllowableMarkupOnEquipment),1)</f>
        <v>0</v>
      </c>
      <c r="U134" s="40">
        <f>'Input Sheet'!U198 * (1+Plumbing_ProfitPercent) * IF(BidType="Hard Bid",(1+HB_AllowableOverheadOnChanges+HB_AllowableProfitOnChanges),1) * IF(BidType="Negotiated",(1+NG_AllowableFeeOnChange+NG_AllowableMarkupOnEquipment),1)</f>
        <v>0</v>
      </c>
      <c r="V134" s="40">
        <f>'Input Sheet'!V198 * (1+Plumbing_ProfitPercent) * IF(BidType="Hard Bid",(1+HB_AllowableOverheadOnChanges+HB_AllowableProfitOnChanges),1) * IF(BidType="Negotiated",(1+NG_AllowableFeeOnChange+NG_AllowableMarkupOnEquipment),1)</f>
        <v>0</v>
      </c>
      <c r="W134" s="40">
        <f>'Input Sheet'!W198 * (1+Plumbing_ProfitPercent) * IF(BidType="Hard Bid",(1+HB_AllowableOverheadOnChanges+HB_AllowableProfitOnChanges),1) * IF(BidType="Negotiated",(1+NG_AllowableFeeOnChange+NG_AllowableMarkupOnEquipment),1)</f>
        <v>0</v>
      </c>
      <c r="X134" s="40">
        <f>'Input Sheet'!X198 * (1+Plumbing_ProfitPercent) * IF(BidType="Hard Bid",(1+HB_AllowableOverheadOnChanges+HB_AllowableProfitOnChanges),1) * IF(BidType="Negotiated",(1+NG_AllowableFeeOnChange+NG_AllowableMarkupOnEquipment),1)</f>
        <v>0</v>
      </c>
      <c r="Y134" s="40">
        <f>'Input Sheet'!Y198 * (1+Plumbing_ProfitPercent) * IF(BidType="Hard Bid",(1+HB_AllowableOverheadOnChanges+HB_AllowableProfitOnChanges),1) * IF(BidType="Negotiated",(1+NG_AllowableFeeOnChange+NG_AllowableMarkupOnEquipment),1)</f>
        <v>0</v>
      </c>
      <c r="Z134" s="40">
        <f>'Input Sheet'!Z198 * (1+Plumbing_ProfitPercent) * IF(BidType="Hard Bid",(1+HB_AllowableOverheadOnChanges+HB_AllowableProfitOnChanges),1) * IF(BidType="Negotiated",(1+NG_AllowableFeeOnChange+NG_AllowableMarkupOnEquipment),1)</f>
        <v>0</v>
      </c>
      <c r="AA134" s="40">
        <f>'Input Sheet'!AA198 * (1+Plumbing_ProfitPercent) * IF(BidType="Hard Bid",(1+HB_AllowableOverheadOnChanges+HB_AllowableProfitOnChanges),1) * IF(BidType="Negotiated",(1+NG_AllowableFeeOnChange+NG_AllowableMarkupOnEquipment),1)</f>
        <v>0</v>
      </c>
      <c r="AB134" s="40">
        <f>'Input Sheet'!AB198 * (1+Plumbing_ProfitPercent) * IF(BidType="Hard Bid",(1+HB_AllowableOverheadOnChanges+HB_AllowableProfitOnChanges),1) * IF(BidType="Negotiated",(1+NG_AllowableFeeOnChange+NG_AllowableMarkupOnEquipment),1)</f>
        <v>0</v>
      </c>
      <c r="AC134" s="40">
        <f>'Input Sheet'!AC198 * (1+Plumbing_ProfitPercent) * IF(BidType="Hard Bid",(1+HB_AllowableOverheadOnChanges+HB_AllowableProfitOnChanges),1) * IF(BidType="Negotiated",(1+NG_AllowableFeeOnChange+NG_AllowableMarkupOnEquipment),1)</f>
        <v>0</v>
      </c>
      <c r="AD134" s="40">
        <f>'Input Sheet'!AD198 * (1+Plumbing_ProfitPercent) * IF(BidType="Hard Bid",(1+HB_AllowableOverheadOnChanges+HB_AllowableProfitOnChanges),1) * IF(BidType="Negotiated",(1+NG_AllowableFeeOnChange+NG_AllowableMarkupOnEquipment),1)</f>
        <v>0</v>
      </c>
      <c r="AE134" s="40">
        <f>'Input Sheet'!AE198 * (1+Plumbing_ProfitPercent) * IF(BidType="Hard Bid",(1+HB_AllowableOverheadOnChanges+HB_AllowableProfitOnChanges),1) * IF(BidType="Negotiated",(1+NG_AllowableFeeOnChange+NG_AllowableMarkupOnEquipment),1)</f>
        <v>0</v>
      </c>
      <c r="AF134" s="40">
        <f>'Input Sheet'!AF198 * (1+Plumbing_ProfitPercent) * IF(BidType="Hard Bid",(1+HB_AllowableOverheadOnChanges+HB_AllowableProfitOnChanges),1) * IF(BidType="Negotiated",(1+NG_AllowableFeeOnChange+NG_AllowableMarkupOnEquipment),1)</f>
        <v>0</v>
      </c>
      <c r="AG134" s="40">
        <f>'Input Sheet'!AG198 * (1+Plumbing_ProfitPercent) * IF(BidType="Hard Bid",(1+HB_AllowableOverheadOnChanges+HB_AllowableProfitOnChanges),1) * IF(BidType="Negotiated",(1+NG_AllowableFeeOnChange+NG_AllowableMarkupOnEquipment),1)</f>
        <v>0</v>
      </c>
      <c r="AH134" s="40">
        <f>'Input Sheet'!AH198 * (1+Plumbing_ProfitPercent) * IF(BidType="Hard Bid",(1+HB_AllowableOverheadOnChanges+HB_AllowableProfitOnChanges),1) * IF(BidType="Negotiated",(1+NG_AllowableFeeOnChange+NG_AllowableMarkupOnEquipment),1)</f>
        <v>0</v>
      </c>
      <c r="AI134" s="40">
        <f>'Input Sheet'!AI198 * (1+Plumbing_ProfitPercent) * IF(BidType="Hard Bid",(1+HB_AllowableOverheadOnChanges+HB_AllowableProfitOnChanges),1) * IF(BidType="Negotiated",(1+NG_AllowableFeeOnChange+NG_AllowableMarkupOnEquipment),1)</f>
        <v>0</v>
      </c>
      <c r="AJ134" s="40">
        <f>'Input Sheet'!AJ198 * (1+Plumbing_ProfitPercent) * IF(BidType="Hard Bid",(1+HB_AllowableOverheadOnChanges+HB_AllowableProfitOnChanges),1) * IF(BidType="Negotiated",(1+NG_AllowableFeeOnChange+NG_AllowableMarkupOnEquipment),1)</f>
        <v>0</v>
      </c>
      <c r="AK134" s="40">
        <f>'Input Sheet'!AK198 * (1+Plumbing_ProfitPercent) * IF(BidType="Hard Bid",(1+HB_AllowableOverheadOnChanges+HB_AllowableProfitOnChanges),1) * IF(BidType="Negotiated",(1+NG_AllowableFeeOnChange+NG_AllowableMarkupOnEquipment),1)</f>
        <v>0</v>
      </c>
      <c r="AL134" s="40">
        <f>'Input Sheet'!AL198 * (1+Plumbing_ProfitPercent) * IF(BidType="Hard Bid",(1+HB_AllowableOverheadOnChanges+HB_AllowableProfitOnChanges),1) * IF(BidType="Negotiated",(1+NG_AllowableFeeOnChange+NG_AllowableMarkupOnEquipment),1)</f>
        <v>0</v>
      </c>
      <c r="AM134" s="40">
        <f>'Input Sheet'!AM198 * (1+Plumbing_ProfitPercent) * IF(BidType="Hard Bid",(1+HB_AllowableOverheadOnChanges+HB_AllowableProfitOnChanges),1) * IF(BidType="Negotiated",(1+NG_AllowableFeeOnChange+NG_AllowableMarkupOnEquipment),1)</f>
        <v>0</v>
      </c>
    </row>
    <row r="135" spans="2:39" x14ac:dyDescent="0.45">
      <c r="B135" s="38" t="str">
        <f>'Input Sheet'!B199</f>
        <v>Plumbing</v>
      </c>
      <c r="C135" s="38" t="str">
        <f>'Input Sheet'!C199</f>
        <v>Materials</v>
      </c>
      <c r="D135" s="9">
        <f>'Input Sheet'!D199 * (1+Plumbing_ProfitPercent) * IF(BidType="Hard Bid",(1+HB_AllowableOverheadOnChanges+HB_AllowableProfitOnChanges),1) * IF(BidType="Negotiated",(1+NG_AllowableFeeOnChange+NG_AllowableMarkupOnEquipment),1)</f>
        <v>12100.000000000002</v>
      </c>
      <c r="E135" s="9">
        <f>'Input Sheet'!E199 * (1+Plumbing_ProfitPercent) * IF(BidType="Hard Bid",(1+HB_AllowableOverheadOnChanges+HB_AllowableProfitOnChanges),1) * IF(BidType="Negotiated",(1+NG_AllowableFeeOnChange+NG_AllowableMarkupOnEquipment),1)</f>
        <v>12100.000000000002</v>
      </c>
      <c r="F135" s="9">
        <f>'Input Sheet'!F199 * (1+Plumbing_ProfitPercent) * IF(BidType="Hard Bid",(1+HB_AllowableOverheadOnChanges+HB_AllowableProfitOnChanges),1) * IF(BidType="Negotiated",(1+NG_AllowableFeeOnChange+NG_AllowableMarkupOnEquipment),1)</f>
        <v>12100.000000000002</v>
      </c>
      <c r="G135" s="9">
        <f>'Input Sheet'!G199 * (1+Plumbing_ProfitPercent) * IF(BidType="Hard Bid",(1+HB_AllowableOverheadOnChanges+HB_AllowableProfitOnChanges),1) * IF(BidType="Negotiated",(1+NG_AllowableFeeOnChange+NG_AllowableMarkupOnEquipment),1)</f>
        <v>12100.000000000002</v>
      </c>
      <c r="H135" s="9">
        <f>'Input Sheet'!H199 * (1+Plumbing_ProfitPercent) * IF(BidType="Hard Bid",(1+HB_AllowableOverheadOnChanges+HB_AllowableProfitOnChanges),1) * IF(BidType="Negotiated",(1+NG_AllowableFeeOnChange+NG_AllowableMarkupOnEquipment),1)</f>
        <v>12100.000000000002</v>
      </c>
      <c r="I135" s="9">
        <f>'Input Sheet'!I199 * (1+Plumbing_ProfitPercent) * IF(BidType="Hard Bid",(1+HB_AllowableOverheadOnChanges+HB_AllowableProfitOnChanges),1) * IF(BidType="Negotiated",(1+NG_AllowableFeeOnChange+NG_AllowableMarkupOnEquipment),1)</f>
        <v>12100.000000000002</v>
      </c>
      <c r="J135" s="9">
        <f>'Input Sheet'!J199 * (1+Plumbing_ProfitPercent) * IF(BidType="Hard Bid",(1+HB_AllowableOverheadOnChanges+HB_AllowableProfitOnChanges),1) * IF(BidType="Negotiated",(1+NG_AllowableFeeOnChange+NG_AllowableMarkupOnEquipment),1)</f>
        <v>12100.000000000002</v>
      </c>
      <c r="K135" s="9">
        <f>'Input Sheet'!K199 * (1+Plumbing_ProfitPercent) * IF(BidType="Hard Bid",(1+HB_AllowableOverheadOnChanges+HB_AllowableProfitOnChanges),1) * IF(BidType="Negotiated",(1+NG_AllowableFeeOnChange+NG_AllowableMarkupOnEquipment),1)</f>
        <v>12100.000000000002</v>
      </c>
      <c r="L135" s="9">
        <f>'Input Sheet'!L199 * (1+Plumbing_ProfitPercent) * IF(BidType="Hard Bid",(1+HB_AllowableOverheadOnChanges+HB_AllowableProfitOnChanges),1) * IF(BidType="Negotiated",(1+NG_AllowableFeeOnChange+NG_AllowableMarkupOnEquipment),1)</f>
        <v>12100.000000000002</v>
      </c>
      <c r="M135" s="9">
        <f>'Input Sheet'!M199 * (1+Plumbing_ProfitPercent) * IF(BidType="Hard Bid",(1+HB_AllowableOverheadOnChanges+HB_AllowableProfitOnChanges),1) * IF(BidType="Negotiated",(1+NG_AllowableFeeOnChange+NG_AllowableMarkupOnEquipment),1)</f>
        <v>12100.000000000002</v>
      </c>
      <c r="N135" s="9">
        <f>'Input Sheet'!N199 * (1+Plumbing_ProfitPercent) * IF(BidType="Hard Bid",(1+HB_AllowableOverheadOnChanges+HB_AllowableProfitOnChanges),1) * IF(BidType="Negotiated",(1+NG_AllowableFeeOnChange+NG_AllowableMarkupOnEquipment),1)</f>
        <v>12100.000000000002</v>
      </c>
      <c r="O135" s="9">
        <f>'Input Sheet'!O199 * (1+Plumbing_ProfitPercent) * IF(BidType="Hard Bid",(1+HB_AllowableOverheadOnChanges+HB_AllowableProfitOnChanges),1) * IF(BidType="Negotiated",(1+NG_AllowableFeeOnChange+NG_AllowableMarkupOnEquipment),1)</f>
        <v>12100.000000000002</v>
      </c>
      <c r="P135" s="9">
        <f>'Input Sheet'!P199 * (1+Plumbing_ProfitPercent) * IF(BidType="Hard Bid",(1+HB_AllowableOverheadOnChanges+HB_AllowableProfitOnChanges),1) * IF(BidType="Negotiated",(1+NG_AllowableFeeOnChange+NG_AllowableMarkupOnEquipment),1)</f>
        <v>0</v>
      </c>
      <c r="Q135" s="9">
        <f>'Input Sheet'!Q199 * (1+Plumbing_ProfitPercent) * IF(BidType="Hard Bid",(1+HB_AllowableOverheadOnChanges+HB_AllowableProfitOnChanges),1) * IF(BidType="Negotiated",(1+NG_AllowableFeeOnChange+NG_AllowableMarkupOnEquipment),1)</f>
        <v>0</v>
      </c>
      <c r="R135" s="9">
        <f>'Input Sheet'!R199 * (1+Plumbing_ProfitPercent) * IF(BidType="Hard Bid",(1+HB_AllowableOverheadOnChanges+HB_AllowableProfitOnChanges),1) * IF(BidType="Negotiated",(1+NG_AllowableFeeOnChange+NG_AllowableMarkupOnEquipment),1)</f>
        <v>0</v>
      </c>
      <c r="S135" s="9">
        <f>'Input Sheet'!S199 * (1+Plumbing_ProfitPercent) * IF(BidType="Hard Bid",(1+HB_AllowableOverheadOnChanges+HB_AllowableProfitOnChanges),1) * IF(BidType="Negotiated",(1+NG_AllowableFeeOnChange+NG_AllowableMarkupOnEquipment),1)</f>
        <v>0</v>
      </c>
      <c r="T135" s="9">
        <f>'Input Sheet'!T199 * (1+Plumbing_ProfitPercent) * IF(BidType="Hard Bid",(1+HB_AllowableOverheadOnChanges+HB_AllowableProfitOnChanges),1) * IF(BidType="Negotiated",(1+NG_AllowableFeeOnChange+NG_AllowableMarkupOnEquipment),1)</f>
        <v>0</v>
      </c>
      <c r="U135" s="9">
        <f>'Input Sheet'!U199 * (1+Plumbing_ProfitPercent) * IF(BidType="Hard Bid",(1+HB_AllowableOverheadOnChanges+HB_AllowableProfitOnChanges),1) * IF(BidType="Negotiated",(1+NG_AllowableFeeOnChange+NG_AllowableMarkupOnEquipment),1)</f>
        <v>0</v>
      </c>
      <c r="V135" s="9">
        <f>'Input Sheet'!V199 * (1+Plumbing_ProfitPercent) * IF(BidType="Hard Bid",(1+HB_AllowableOverheadOnChanges+HB_AllowableProfitOnChanges),1) * IF(BidType="Negotiated",(1+NG_AllowableFeeOnChange+NG_AllowableMarkupOnEquipment),1)</f>
        <v>0</v>
      </c>
      <c r="W135" s="9">
        <f>'Input Sheet'!W199 * (1+Plumbing_ProfitPercent) * IF(BidType="Hard Bid",(1+HB_AllowableOverheadOnChanges+HB_AllowableProfitOnChanges),1) * IF(BidType="Negotiated",(1+NG_AllowableFeeOnChange+NG_AllowableMarkupOnEquipment),1)</f>
        <v>0</v>
      </c>
      <c r="X135" s="9">
        <f>'Input Sheet'!X199 * (1+Plumbing_ProfitPercent) * IF(BidType="Hard Bid",(1+HB_AllowableOverheadOnChanges+HB_AllowableProfitOnChanges),1) * IF(BidType="Negotiated",(1+NG_AllowableFeeOnChange+NG_AllowableMarkupOnEquipment),1)</f>
        <v>0</v>
      </c>
      <c r="Y135" s="9">
        <f>'Input Sheet'!Y199 * (1+Plumbing_ProfitPercent) * IF(BidType="Hard Bid",(1+HB_AllowableOverheadOnChanges+HB_AllowableProfitOnChanges),1) * IF(BidType="Negotiated",(1+NG_AllowableFeeOnChange+NG_AllowableMarkupOnEquipment),1)</f>
        <v>0</v>
      </c>
      <c r="Z135" s="9">
        <f>'Input Sheet'!Z199 * (1+Plumbing_ProfitPercent) * IF(BidType="Hard Bid",(1+HB_AllowableOverheadOnChanges+HB_AllowableProfitOnChanges),1) * IF(BidType="Negotiated",(1+NG_AllowableFeeOnChange+NG_AllowableMarkupOnEquipment),1)</f>
        <v>0</v>
      </c>
      <c r="AA135" s="9">
        <f>'Input Sheet'!AA199 * (1+Plumbing_ProfitPercent) * IF(BidType="Hard Bid",(1+HB_AllowableOverheadOnChanges+HB_AllowableProfitOnChanges),1) * IF(BidType="Negotiated",(1+NG_AllowableFeeOnChange+NG_AllowableMarkupOnEquipment),1)</f>
        <v>0</v>
      </c>
      <c r="AB135" s="9">
        <f>'Input Sheet'!AB199 * (1+Plumbing_ProfitPercent) * IF(BidType="Hard Bid",(1+HB_AllowableOverheadOnChanges+HB_AllowableProfitOnChanges),1) * IF(BidType="Negotiated",(1+NG_AllowableFeeOnChange+NG_AllowableMarkupOnEquipment),1)</f>
        <v>0</v>
      </c>
      <c r="AC135" s="9">
        <f>'Input Sheet'!AC199 * (1+Plumbing_ProfitPercent) * IF(BidType="Hard Bid",(1+HB_AllowableOverheadOnChanges+HB_AllowableProfitOnChanges),1) * IF(BidType="Negotiated",(1+NG_AllowableFeeOnChange+NG_AllowableMarkupOnEquipment),1)</f>
        <v>0</v>
      </c>
      <c r="AD135" s="9">
        <f>'Input Sheet'!AD199 * (1+Plumbing_ProfitPercent) * IF(BidType="Hard Bid",(1+HB_AllowableOverheadOnChanges+HB_AllowableProfitOnChanges),1) * IF(BidType="Negotiated",(1+NG_AllowableFeeOnChange+NG_AllowableMarkupOnEquipment),1)</f>
        <v>0</v>
      </c>
      <c r="AE135" s="9">
        <f>'Input Sheet'!AE199 * (1+Plumbing_ProfitPercent) * IF(BidType="Hard Bid",(1+HB_AllowableOverheadOnChanges+HB_AllowableProfitOnChanges),1) * IF(BidType="Negotiated",(1+NG_AllowableFeeOnChange+NG_AllowableMarkupOnEquipment),1)</f>
        <v>0</v>
      </c>
      <c r="AF135" s="9">
        <f>'Input Sheet'!AF199 * (1+Plumbing_ProfitPercent) * IF(BidType="Hard Bid",(1+HB_AllowableOverheadOnChanges+HB_AllowableProfitOnChanges),1) * IF(BidType="Negotiated",(1+NG_AllowableFeeOnChange+NG_AllowableMarkupOnEquipment),1)</f>
        <v>0</v>
      </c>
      <c r="AG135" s="9">
        <f>'Input Sheet'!AG199 * (1+Plumbing_ProfitPercent) * IF(BidType="Hard Bid",(1+HB_AllowableOverheadOnChanges+HB_AllowableProfitOnChanges),1) * IF(BidType="Negotiated",(1+NG_AllowableFeeOnChange+NG_AllowableMarkupOnEquipment),1)</f>
        <v>0</v>
      </c>
      <c r="AH135" s="9">
        <f>'Input Sheet'!AH199 * (1+Plumbing_ProfitPercent) * IF(BidType="Hard Bid",(1+HB_AllowableOverheadOnChanges+HB_AllowableProfitOnChanges),1) * IF(BidType="Negotiated",(1+NG_AllowableFeeOnChange+NG_AllowableMarkupOnEquipment),1)</f>
        <v>0</v>
      </c>
      <c r="AI135" s="9">
        <f>'Input Sheet'!AI199 * (1+Plumbing_ProfitPercent) * IF(BidType="Hard Bid",(1+HB_AllowableOverheadOnChanges+HB_AllowableProfitOnChanges),1) * IF(BidType="Negotiated",(1+NG_AllowableFeeOnChange+NG_AllowableMarkupOnEquipment),1)</f>
        <v>0</v>
      </c>
      <c r="AJ135" s="9">
        <f>'Input Sheet'!AJ199 * (1+Plumbing_ProfitPercent) * IF(BidType="Hard Bid",(1+HB_AllowableOverheadOnChanges+HB_AllowableProfitOnChanges),1) * IF(BidType="Negotiated",(1+NG_AllowableFeeOnChange+NG_AllowableMarkupOnEquipment),1)</f>
        <v>0</v>
      </c>
      <c r="AK135" s="9">
        <f>'Input Sheet'!AK199 * (1+Plumbing_ProfitPercent) * IF(BidType="Hard Bid",(1+HB_AllowableOverheadOnChanges+HB_AllowableProfitOnChanges),1) * IF(BidType="Negotiated",(1+NG_AllowableFeeOnChange+NG_AllowableMarkupOnEquipment),1)</f>
        <v>0</v>
      </c>
      <c r="AL135" s="9">
        <f>'Input Sheet'!AL199 * (1+Plumbing_ProfitPercent) * IF(BidType="Hard Bid",(1+HB_AllowableOverheadOnChanges+HB_AllowableProfitOnChanges),1) * IF(BidType="Negotiated",(1+NG_AllowableFeeOnChange+NG_AllowableMarkupOnEquipment),1)</f>
        <v>0</v>
      </c>
      <c r="AM135" s="9">
        <f>'Input Sheet'!AM199 * (1+Plumbing_ProfitPercent) * IF(BidType="Hard Bid",(1+HB_AllowableOverheadOnChanges+HB_AllowableProfitOnChanges),1) * IF(BidType="Negotiated",(1+NG_AllowableFeeOnChange+NG_AllowableMarkupOnEquipment),1)</f>
        <v>0</v>
      </c>
    </row>
    <row r="136" spans="2:39" x14ac:dyDescent="0.45">
      <c r="B136" s="38" t="str">
        <f>'Input Sheet'!B200</f>
        <v>Plumbing</v>
      </c>
      <c r="C136" s="38" t="str">
        <f>'Input Sheet'!C200</f>
        <v>Consumables</v>
      </c>
      <c r="D136" s="9">
        <f>'Input Sheet'!D200 * (1+Plumbing_ProfitPercent) * IF(BidType="Hard Bid",(1+HB_AllowableOverheadOnChanges+HB_AllowableProfitOnChanges),1) * IF(BidType="Negotiated",(1+NG_AllowableFeeOnChange+NG_AllowableMarkupOnEquipment),1)</f>
        <v>605</v>
      </c>
      <c r="E136" s="9">
        <f>'Input Sheet'!E200 * (1+Plumbing_ProfitPercent) * IF(BidType="Hard Bid",(1+HB_AllowableOverheadOnChanges+HB_AllowableProfitOnChanges),1) * IF(BidType="Negotiated",(1+NG_AllowableFeeOnChange+NG_AllowableMarkupOnEquipment),1)</f>
        <v>605</v>
      </c>
      <c r="F136" s="9">
        <f>'Input Sheet'!F200 * (1+Plumbing_ProfitPercent) * IF(BidType="Hard Bid",(1+HB_AllowableOverheadOnChanges+HB_AllowableProfitOnChanges),1) * IF(BidType="Negotiated",(1+NG_AllowableFeeOnChange+NG_AllowableMarkupOnEquipment),1)</f>
        <v>605</v>
      </c>
      <c r="G136" s="9">
        <f>'Input Sheet'!G200 * (1+Plumbing_ProfitPercent) * IF(BidType="Hard Bid",(1+HB_AllowableOverheadOnChanges+HB_AllowableProfitOnChanges),1) * IF(BidType="Negotiated",(1+NG_AllowableFeeOnChange+NG_AllowableMarkupOnEquipment),1)</f>
        <v>605</v>
      </c>
      <c r="H136" s="9">
        <f>'Input Sheet'!H200 * (1+Plumbing_ProfitPercent) * IF(BidType="Hard Bid",(1+HB_AllowableOverheadOnChanges+HB_AllowableProfitOnChanges),1) * IF(BidType="Negotiated",(1+NG_AllowableFeeOnChange+NG_AllowableMarkupOnEquipment),1)</f>
        <v>605</v>
      </c>
      <c r="I136" s="9">
        <f>'Input Sheet'!I200 * (1+Plumbing_ProfitPercent) * IF(BidType="Hard Bid",(1+HB_AllowableOverheadOnChanges+HB_AllowableProfitOnChanges),1) * IF(BidType="Negotiated",(1+NG_AllowableFeeOnChange+NG_AllowableMarkupOnEquipment),1)</f>
        <v>605</v>
      </c>
      <c r="J136" s="9">
        <f>'Input Sheet'!J200 * (1+Plumbing_ProfitPercent) * IF(BidType="Hard Bid",(1+HB_AllowableOverheadOnChanges+HB_AllowableProfitOnChanges),1) * IF(BidType="Negotiated",(1+NG_AllowableFeeOnChange+NG_AllowableMarkupOnEquipment),1)</f>
        <v>605</v>
      </c>
      <c r="K136" s="9">
        <f>'Input Sheet'!K200 * (1+Plumbing_ProfitPercent) * IF(BidType="Hard Bid",(1+HB_AllowableOverheadOnChanges+HB_AllowableProfitOnChanges),1) * IF(BidType="Negotiated",(1+NG_AllowableFeeOnChange+NG_AllowableMarkupOnEquipment),1)</f>
        <v>605</v>
      </c>
      <c r="L136" s="9">
        <f>'Input Sheet'!L200 * (1+Plumbing_ProfitPercent) * IF(BidType="Hard Bid",(1+HB_AllowableOverheadOnChanges+HB_AllowableProfitOnChanges),1) * IF(BidType="Negotiated",(1+NG_AllowableFeeOnChange+NG_AllowableMarkupOnEquipment),1)</f>
        <v>605</v>
      </c>
      <c r="M136" s="9">
        <f>'Input Sheet'!M200 * (1+Plumbing_ProfitPercent) * IF(BidType="Hard Bid",(1+HB_AllowableOverheadOnChanges+HB_AllowableProfitOnChanges),1) * IF(BidType="Negotiated",(1+NG_AllowableFeeOnChange+NG_AllowableMarkupOnEquipment),1)</f>
        <v>605</v>
      </c>
      <c r="N136" s="9">
        <f>'Input Sheet'!N200 * (1+Plumbing_ProfitPercent) * IF(BidType="Hard Bid",(1+HB_AllowableOverheadOnChanges+HB_AllowableProfitOnChanges),1) * IF(BidType="Negotiated",(1+NG_AllowableFeeOnChange+NG_AllowableMarkupOnEquipment),1)</f>
        <v>605</v>
      </c>
      <c r="O136" s="9">
        <f>'Input Sheet'!O200 * (1+Plumbing_ProfitPercent) * IF(BidType="Hard Bid",(1+HB_AllowableOverheadOnChanges+HB_AllowableProfitOnChanges),1) * IF(BidType="Negotiated",(1+NG_AllowableFeeOnChange+NG_AllowableMarkupOnEquipment),1)</f>
        <v>605</v>
      </c>
      <c r="P136" s="9">
        <f>'Input Sheet'!P200 * (1+Plumbing_ProfitPercent) * IF(BidType="Hard Bid",(1+HB_AllowableOverheadOnChanges+HB_AllowableProfitOnChanges),1) * IF(BidType="Negotiated",(1+NG_AllowableFeeOnChange+NG_AllowableMarkupOnEquipment),1)</f>
        <v>0</v>
      </c>
      <c r="Q136" s="9">
        <f>'Input Sheet'!Q200 * (1+Plumbing_ProfitPercent) * IF(BidType="Hard Bid",(1+HB_AllowableOverheadOnChanges+HB_AllowableProfitOnChanges),1) * IF(BidType="Negotiated",(1+NG_AllowableFeeOnChange+NG_AllowableMarkupOnEquipment),1)</f>
        <v>0</v>
      </c>
      <c r="R136" s="9">
        <f>'Input Sheet'!R200 * (1+Plumbing_ProfitPercent) * IF(BidType="Hard Bid",(1+HB_AllowableOverheadOnChanges+HB_AllowableProfitOnChanges),1) * IF(BidType="Negotiated",(1+NG_AllowableFeeOnChange+NG_AllowableMarkupOnEquipment),1)</f>
        <v>0</v>
      </c>
      <c r="S136" s="9">
        <f>'Input Sheet'!S200 * (1+Plumbing_ProfitPercent) * IF(BidType="Hard Bid",(1+HB_AllowableOverheadOnChanges+HB_AllowableProfitOnChanges),1) * IF(BidType="Negotiated",(1+NG_AllowableFeeOnChange+NG_AllowableMarkupOnEquipment),1)</f>
        <v>0</v>
      </c>
      <c r="T136" s="9">
        <f>'Input Sheet'!T200 * (1+Plumbing_ProfitPercent) * IF(BidType="Hard Bid",(1+HB_AllowableOverheadOnChanges+HB_AllowableProfitOnChanges),1) * IF(BidType="Negotiated",(1+NG_AllowableFeeOnChange+NG_AllowableMarkupOnEquipment),1)</f>
        <v>0</v>
      </c>
      <c r="U136" s="9">
        <f>'Input Sheet'!U200 * (1+Plumbing_ProfitPercent) * IF(BidType="Hard Bid",(1+HB_AllowableOverheadOnChanges+HB_AllowableProfitOnChanges),1) * IF(BidType="Negotiated",(1+NG_AllowableFeeOnChange+NG_AllowableMarkupOnEquipment),1)</f>
        <v>0</v>
      </c>
      <c r="V136" s="9">
        <f>'Input Sheet'!V200 * (1+Plumbing_ProfitPercent) * IF(BidType="Hard Bid",(1+HB_AllowableOverheadOnChanges+HB_AllowableProfitOnChanges),1) * IF(BidType="Negotiated",(1+NG_AllowableFeeOnChange+NG_AllowableMarkupOnEquipment),1)</f>
        <v>0</v>
      </c>
      <c r="W136" s="9">
        <f>'Input Sheet'!W200 * (1+Plumbing_ProfitPercent) * IF(BidType="Hard Bid",(1+HB_AllowableOverheadOnChanges+HB_AllowableProfitOnChanges),1) * IF(BidType="Negotiated",(1+NG_AllowableFeeOnChange+NG_AllowableMarkupOnEquipment),1)</f>
        <v>0</v>
      </c>
      <c r="X136" s="9">
        <f>'Input Sheet'!X200 * (1+Plumbing_ProfitPercent) * IF(BidType="Hard Bid",(1+HB_AllowableOverheadOnChanges+HB_AllowableProfitOnChanges),1) * IF(BidType="Negotiated",(1+NG_AllowableFeeOnChange+NG_AllowableMarkupOnEquipment),1)</f>
        <v>0</v>
      </c>
      <c r="Y136" s="9">
        <f>'Input Sheet'!Y200 * (1+Plumbing_ProfitPercent) * IF(BidType="Hard Bid",(1+HB_AllowableOverheadOnChanges+HB_AllowableProfitOnChanges),1) * IF(BidType="Negotiated",(1+NG_AllowableFeeOnChange+NG_AllowableMarkupOnEquipment),1)</f>
        <v>0</v>
      </c>
      <c r="Z136" s="9">
        <f>'Input Sheet'!Z200 * (1+Plumbing_ProfitPercent) * IF(BidType="Hard Bid",(1+HB_AllowableOverheadOnChanges+HB_AllowableProfitOnChanges),1) * IF(BidType="Negotiated",(1+NG_AllowableFeeOnChange+NG_AllowableMarkupOnEquipment),1)</f>
        <v>0</v>
      </c>
      <c r="AA136" s="9">
        <f>'Input Sheet'!AA200 * (1+Plumbing_ProfitPercent) * IF(BidType="Hard Bid",(1+HB_AllowableOverheadOnChanges+HB_AllowableProfitOnChanges),1) * IF(BidType="Negotiated",(1+NG_AllowableFeeOnChange+NG_AllowableMarkupOnEquipment),1)</f>
        <v>0</v>
      </c>
      <c r="AB136" s="9">
        <f>'Input Sheet'!AB200 * (1+Plumbing_ProfitPercent) * IF(BidType="Hard Bid",(1+HB_AllowableOverheadOnChanges+HB_AllowableProfitOnChanges),1) * IF(BidType="Negotiated",(1+NG_AllowableFeeOnChange+NG_AllowableMarkupOnEquipment),1)</f>
        <v>0</v>
      </c>
      <c r="AC136" s="9">
        <f>'Input Sheet'!AC200 * (1+Plumbing_ProfitPercent) * IF(BidType="Hard Bid",(1+HB_AllowableOverheadOnChanges+HB_AllowableProfitOnChanges),1) * IF(BidType="Negotiated",(1+NG_AllowableFeeOnChange+NG_AllowableMarkupOnEquipment),1)</f>
        <v>0</v>
      </c>
      <c r="AD136" s="9">
        <f>'Input Sheet'!AD200 * (1+Plumbing_ProfitPercent) * IF(BidType="Hard Bid",(1+HB_AllowableOverheadOnChanges+HB_AllowableProfitOnChanges),1) * IF(BidType="Negotiated",(1+NG_AllowableFeeOnChange+NG_AllowableMarkupOnEquipment),1)</f>
        <v>0</v>
      </c>
      <c r="AE136" s="9">
        <f>'Input Sheet'!AE200 * (1+Plumbing_ProfitPercent) * IF(BidType="Hard Bid",(1+HB_AllowableOverheadOnChanges+HB_AllowableProfitOnChanges),1) * IF(BidType="Negotiated",(1+NG_AllowableFeeOnChange+NG_AllowableMarkupOnEquipment),1)</f>
        <v>0</v>
      </c>
      <c r="AF136" s="9">
        <f>'Input Sheet'!AF200 * (1+Plumbing_ProfitPercent) * IF(BidType="Hard Bid",(1+HB_AllowableOverheadOnChanges+HB_AllowableProfitOnChanges),1) * IF(BidType="Negotiated",(1+NG_AllowableFeeOnChange+NG_AllowableMarkupOnEquipment),1)</f>
        <v>0</v>
      </c>
      <c r="AG136" s="9">
        <f>'Input Sheet'!AG200 * (1+Plumbing_ProfitPercent) * IF(BidType="Hard Bid",(1+HB_AllowableOverheadOnChanges+HB_AllowableProfitOnChanges),1) * IF(BidType="Negotiated",(1+NG_AllowableFeeOnChange+NG_AllowableMarkupOnEquipment),1)</f>
        <v>0</v>
      </c>
      <c r="AH136" s="9">
        <f>'Input Sheet'!AH200 * (1+Plumbing_ProfitPercent) * IF(BidType="Hard Bid",(1+HB_AllowableOverheadOnChanges+HB_AllowableProfitOnChanges),1) * IF(BidType="Negotiated",(1+NG_AllowableFeeOnChange+NG_AllowableMarkupOnEquipment),1)</f>
        <v>0</v>
      </c>
      <c r="AI136" s="9">
        <f>'Input Sheet'!AI200 * (1+Plumbing_ProfitPercent) * IF(BidType="Hard Bid",(1+HB_AllowableOverheadOnChanges+HB_AllowableProfitOnChanges),1) * IF(BidType="Negotiated",(1+NG_AllowableFeeOnChange+NG_AllowableMarkupOnEquipment),1)</f>
        <v>0</v>
      </c>
      <c r="AJ136" s="9">
        <f>'Input Sheet'!AJ200 * (1+Plumbing_ProfitPercent) * IF(BidType="Hard Bid",(1+HB_AllowableOverheadOnChanges+HB_AllowableProfitOnChanges),1) * IF(BidType="Negotiated",(1+NG_AllowableFeeOnChange+NG_AllowableMarkupOnEquipment),1)</f>
        <v>0</v>
      </c>
      <c r="AK136" s="9">
        <f>'Input Sheet'!AK200 * (1+Plumbing_ProfitPercent) * IF(BidType="Hard Bid",(1+HB_AllowableOverheadOnChanges+HB_AllowableProfitOnChanges),1) * IF(BidType="Negotiated",(1+NG_AllowableFeeOnChange+NG_AllowableMarkupOnEquipment),1)</f>
        <v>0</v>
      </c>
      <c r="AL136" s="9">
        <f>'Input Sheet'!AL200 * (1+Plumbing_ProfitPercent) * IF(BidType="Hard Bid",(1+HB_AllowableOverheadOnChanges+HB_AllowableProfitOnChanges),1) * IF(BidType="Negotiated",(1+NG_AllowableFeeOnChange+NG_AllowableMarkupOnEquipment),1)</f>
        <v>0</v>
      </c>
      <c r="AM136" s="9">
        <f>'Input Sheet'!AM200 * (1+Plumbing_ProfitPercent) * IF(BidType="Hard Bid",(1+HB_AllowableOverheadOnChanges+HB_AllowableProfitOnChanges),1) * IF(BidType="Negotiated",(1+NG_AllowableFeeOnChange+NG_AllowableMarkupOnEquipment),1)</f>
        <v>0</v>
      </c>
    </row>
    <row r="137" spans="2:39" x14ac:dyDescent="0.45">
      <c r="B137" s="38" t="str">
        <f>'Input Sheet'!B201</f>
        <v>Plumbing</v>
      </c>
      <c r="C137" s="38" t="str">
        <f>'Input Sheet'!C201</f>
        <v>Subcontracts</v>
      </c>
      <c r="D137" s="9">
        <f>'Input Sheet'!D201 * (1+Plumbing_ProfitPercent) * IF(BidType="Hard Bid",(1+HB_AllowableOverheadOnChanges+HB_AllowableProfitOnChanges),1) * IF(BidType="Negotiated",(1+NG_AllowableFeeOnChange+NG_AllowableMarkupOnEquipment),1)</f>
        <v>3630.0000000000009</v>
      </c>
      <c r="E137" s="9">
        <f>'Input Sheet'!E201 * (1+Plumbing_ProfitPercent) * IF(BidType="Hard Bid",(1+HB_AllowableOverheadOnChanges+HB_AllowableProfitOnChanges),1) * IF(BidType="Negotiated",(1+NG_AllowableFeeOnChange+NG_AllowableMarkupOnEquipment),1)</f>
        <v>3630.0000000000009</v>
      </c>
      <c r="F137" s="9">
        <f>'Input Sheet'!F201 * (1+Plumbing_ProfitPercent) * IF(BidType="Hard Bid",(1+HB_AllowableOverheadOnChanges+HB_AllowableProfitOnChanges),1) * IF(BidType="Negotiated",(1+NG_AllowableFeeOnChange+NG_AllowableMarkupOnEquipment),1)</f>
        <v>3630.0000000000009</v>
      </c>
      <c r="G137" s="9">
        <f>'Input Sheet'!G201 * (1+Plumbing_ProfitPercent) * IF(BidType="Hard Bid",(1+HB_AllowableOverheadOnChanges+HB_AllowableProfitOnChanges),1) * IF(BidType="Negotiated",(1+NG_AllowableFeeOnChange+NG_AllowableMarkupOnEquipment),1)</f>
        <v>3630.0000000000009</v>
      </c>
      <c r="H137" s="9">
        <f>'Input Sheet'!H201 * (1+Plumbing_ProfitPercent) * IF(BidType="Hard Bid",(1+HB_AllowableOverheadOnChanges+HB_AllowableProfitOnChanges),1) * IF(BidType="Negotiated",(1+NG_AllowableFeeOnChange+NG_AllowableMarkupOnEquipment),1)</f>
        <v>3630.0000000000009</v>
      </c>
      <c r="I137" s="9">
        <f>'Input Sheet'!I201 * (1+Plumbing_ProfitPercent) * IF(BidType="Hard Bid",(1+HB_AllowableOverheadOnChanges+HB_AllowableProfitOnChanges),1) * IF(BidType="Negotiated",(1+NG_AllowableFeeOnChange+NG_AllowableMarkupOnEquipment),1)</f>
        <v>3630.0000000000009</v>
      </c>
      <c r="J137" s="9">
        <f>'Input Sheet'!J201 * (1+Plumbing_ProfitPercent) * IF(BidType="Hard Bid",(1+HB_AllowableOverheadOnChanges+HB_AllowableProfitOnChanges),1) * IF(BidType="Negotiated",(1+NG_AllowableFeeOnChange+NG_AllowableMarkupOnEquipment),1)</f>
        <v>3630.0000000000009</v>
      </c>
      <c r="K137" s="9">
        <f>'Input Sheet'!K201 * (1+Plumbing_ProfitPercent) * IF(BidType="Hard Bid",(1+HB_AllowableOverheadOnChanges+HB_AllowableProfitOnChanges),1) * IF(BidType="Negotiated",(1+NG_AllowableFeeOnChange+NG_AllowableMarkupOnEquipment),1)</f>
        <v>3630.0000000000009</v>
      </c>
      <c r="L137" s="9">
        <f>'Input Sheet'!L201 * (1+Plumbing_ProfitPercent) * IF(BidType="Hard Bid",(1+HB_AllowableOverheadOnChanges+HB_AllowableProfitOnChanges),1) * IF(BidType="Negotiated",(1+NG_AllowableFeeOnChange+NG_AllowableMarkupOnEquipment),1)</f>
        <v>3630.0000000000009</v>
      </c>
      <c r="M137" s="9">
        <f>'Input Sheet'!M201 * (1+Plumbing_ProfitPercent) * IF(BidType="Hard Bid",(1+HB_AllowableOverheadOnChanges+HB_AllowableProfitOnChanges),1) * IF(BidType="Negotiated",(1+NG_AllowableFeeOnChange+NG_AllowableMarkupOnEquipment),1)</f>
        <v>3630.0000000000009</v>
      </c>
      <c r="N137" s="9">
        <f>'Input Sheet'!N201 * (1+Plumbing_ProfitPercent) * IF(BidType="Hard Bid",(1+HB_AllowableOverheadOnChanges+HB_AllowableProfitOnChanges),1) * IF(BidType="Negotiated",(1+NG_AllowableFeeOnChange+NG_AllowableMarkupOnEquipment),1)</f>
        <v>3630.0000000000009</v>
      </c>
      <c r="O137" s="9">
        <f>'Input Sheet'!O201 * (1+Plumbing_ProfitPercent) * IF(BidType="Hard Bid",(1+HB_AllowableOverheadOnChanges+HB_AllowableProfitOnChanges),1) * IF(BidType="Negotiated",(1+NG_AllowableFeeOnChange+NG_AllowableMarkupOnEquipment),1)</f>
        <v>3630.0000000000009</v>
      </c>
      <c r="P137" s="9">
        <f>'Input Sheet'!P201 * (1+Plumbing_ProfitPercent) * IF(BidType="Hard Bid",(1+HB_AllowableOverheadOnChanges+HB_AllowableProfitOnChanges),1) * IF(BidType="Negotiated",(1+NG_AllowableFeeOnChange+NG_AllowableMarkupOnEquipment),1)</f>
        <v>0</v>
      </c>
      <c r="Q137" s="9">
        <f>'Input Sheet'!Q201 * (1+Plumbing_ProfitPercent) * IF(BidType="Hard Bid",(1+HB_AllowableOverheadOnChanges+HB_AllowableProfitOnChanges),1) * IF(BidType="Negotiated",(1+NG_AllowableFeeOnChange+NG_AllowableMarkupOnEquipment),1)</f>
        <v>0</v>
      </c>
      <c r="R137" s="9">
        <f>'Input Sheet'!R201 * (1+Plumbing_ProfitPercent) * IF(BidType="Hard Bid",(1+HB_AllowableOverheadOnChanges+HB_AllowableProfitOnChanges),1) * IF(BidType="Negotiated",(1+NG_AllowableFeeOnChange+NG_AllowableMarkupOnEquipment),1)</f>
        <v>0</v>
      </c>
      <c r="S137" s="9">
        <f>'Input Sheet'!S201 * (1+Plumbing_ProfitPercent) * IF(BidType="Hard Bid",(1+HB_AllowableOverheadOnChanges+HB_AllowableProfitOnChanges),1) * IF(BidType="Negotiated",(1+NG_AllowableFeeOnChange+NG_AllowableMarkupOnEquipment),1)</f>
        <v>0</v>
      </c>
      <c r="T137" s="9">
        <f>'Input Sheet'!T201 * (1+Plumbing_ProfitPercent) * IF(BidType="Hard Bid",(1+HB_AllowableOverheadOnChanges+HB_AllowableProfitOnChanges),1) * IF(BidType="Negotiated",(1+NG_AllowableFeeOnChange+NG_AllowableMarkupOnEquipment),1)</f>
        <v>0</v>
      </c>
      <c r="U137" s="9">
        <f>'Input Sheet'!U201 * (1+Plumbing_ProfitPercent) * IF(BidType="Hard Bid",(1+HB_AllowableOverheadOnChanges+HB_AllowableProfitOnChanges),1) * IF(BidType="Negotiated",(1+NG_AllowableFeeOnChange+NG_AllowableMarkupOnEquipment),1)</f>
        <v>0</v>
      </c>
      <c r="V137" s="9">
        <f>'Input Sheet'!V201 * (1+Plumbing_ProfitPercent) * IF(BidType="Hard Bid",(1+HB_AllowableOverheadOnChanges+HB_AllowableProfitOnChanges),1) * IF(BidType="Negotiated",(1+NG_AllowableFeeOnChange+NG_AllowableMarkupOnEquipment),1)</f>
        <v>0</v>
      </c>
      <c r="W137" s="9">
        <f>'Input Sheet'!W201 * (1+Plumbing_ProfitPercent) * IF(BidType="Hard Bid",(1+HB_AllowableOverheadOnChanges+HB_AllowableProfitOnChanges),1) * IF(BidType="Negotiated",(1+NG_AllowableFeeOnChange+NG_AllowableMarkupOnEquipment),1)</f>
        <v>0</v>
      </c>
      <c r="X137" s="9">
        <f>'Input Sheet'!X201 * (1+Plumbing_ProfitPercent) * IF(BidType="Hard Bid",(1+HB_AllowableOverheadOnChanges+HB_AllowableProfitOnChanges),1) * IF(BidType="Negotiated",(1+NG_AllowableFeeOnChange+NG_AllowableMarkupOnEquipment),1)</f>
        <v>0</v>
      </c>
      <c r="Y137" s="9">
        <f>'Input Sheet'!Y201 * (1+Plumbing_ProfitPercent) * IF(BidType="Hard Bid",(1+HB_AllowableOverheadOnChanges+HB_AllowableProfitOnChanges),1) * IF(BidType="Negotiated",(1+NG_AllowableFeeOnChange+NG_AllowableMarkupOnEquipment),1)</f>
        <v>0</v>
      </c>
      <c r="Z137" s="9">
        <f>'Input Sheet'!Z201 * (1+Plumbing_ProfitPercent) * IF(BidType="Hard Bid",(1+HB_AllowableOverheadOnChanges+HB_AllowableProfitOnChanges),1) * IF(BidType="Negotiated",(1+NG_AllowableFeeOnChange+NG_AllowableMarkupOnEquipment),1)</f>
        <v>0</v>
      </c>
      <c r="AA137" s="9">
        <f>'Input Sheet'!AA201 * (1+Plumbing_ProfitPercent) * IF(BidType="Hard Bid",(1+HB_AllowableOverheadOnChanges+HB_AllowableProfitOnChanges),1) * IF(BidType="Negotiated",(1+NG_AllowableFeeOnChange+NG_AllowableMarkupOnEquipment),1)</f>
        <v>0</v>
      </c>
      <c r="AB137" s="9">
        <f>'Input Sheet'!AB201 * (1+Plumbing_ProfitPercent) * IF(BidType="Hard Bid",(1+HB_AllowableOverheadOnChanges+HB_AllowableProfitOnChanges),1) * IF(BidType="Negotiated",(1+NG_AllowableFeeOnChange+NG_AllowableMarkupOnEquipment),1)</f>
        <v>0</v>
      </c>
      <c r="AC137" s="9">
        <f>'Input Sheet'!AC201 * (1+Plumbing_ProfitPercent) * IF(BidType="Hard Bid",(1+HB_AllowableOverheadOnChanges+HB_AllowableProfitOnChanges),1) * IF(BidType="Negotiated",(1+NG_AllowableFeeOnChange+NG_AllowableMarkupOnEquipment),1)</f>
        <v>0</v>
      </c>
      <c r="AD137" s="9">
        <f>'Input Sheet'!AD201 * (1+Plumbing_ProfitPercent) * IF(BidType="Hard Bid",(1+HB_AllowableOverheadOnChanges+HB_AllowableProfitOnChanges),1) * IF(BidType="Negotiated",(1+NG_AllowableFeeOnChange+NG_AllowableMarkupOnEquipment),1)</f>
        <v>0</v>
      </c>
      <c r="AE137" s="9">
        <f>'Input Sheet'!AE201 * (1+Plumbing_ProfitPercent) * IF(BidType="Hard Bid",(1+HB_AllowableOverheadOnChanges+HB_AllowableProfitOnChanges),1) * IF(BidType="Negotiated",(1+NG_AllowableFeeOnChange+NG_AllowableMarkupOnEquipment),1)</f>
        <v>0</v>
      </c>
      <c r="AF137" s="9">
        <f>'Input Sheet'!AF201 * (1+Plumbing_ProfitPercent) * IF(BidType="Hard Bid",(1+HB_AllowableOverheadOnChanges+HB_AllowableProfitOnChanges),1) * IF(BidType="Negotiated",(1+NG_AllowableFeeOnChange+NG_AllowableMarkupOnEquipment),1)</f>
        <v>0</v>
      </c>
      <c r="AG137" s="9">
        <f>'Input Sheet'!AG201 * (1+Plumbing_ProfitPercent) * IF(BidType="Hard Bid",(1+HB_AllowableOverheadOnChanges+HB_AllowableProfitOnChanges),1) * IF(BidType="Negotiated",(1+NG_AllowableFeeOnChange+NG_AllowableMarkupOnEquipment),1)</f>
        <v>0</v>
      </c>
      <c r="AH137" s="9">
        <f>'Input Sheet'!AH201 * (1+Plumbing_ProfitPercent) * IF(BidType="Hard Bid",(1+HB_AllowableOverheadOnChanges+HB_AllowableProfitOnChanges),1) * IF(BidType="Negotiated",(1+NG_AllowableFeeOnChange+NG_AllowableMarkupOnEquipment),1)</f>
        <v>0</v>
      </c>
      <c r="AI137" s="9">
        <f>'Input Sheet'!AI201 * (1+Plumbing_ProfitPercent) * IF(BidType="Hard Bid",(1+HB_AllowableOverheadOnChanges+HB_AllowableProfitOnChanges),1) * IF(BidType="Negotiated",(1+NG_AllowableFeeOnChange+NG_AllowableMarkupOnEquipment),1)</f>
        <v>0</v>
      </c>
      <c r="AJ137" s="9">
        <f>'Input Sheet'!AJ201 * (1+Plumbing_ProfitPercent) * IF(BidType="Hard Bid",(1+HB_AllowableOverheadOnChanges+HB_AllowableProfitOnChanges),1) * IF(BidType="Negotiated",(1+NG_AllowableFeeOnChange+NG_AllowableMarkupOnEquipment),1)</f>
        <v>0</v>
      </c>
      <c r="AK137" s="9">
        <f>'Input Sheet'!AK201 * (1+Plumbing_ProfitPercent) * IF(BidType="Hard Bid",(1+HB_AllowableOverheadOnChanges+HB_AllowableProfitOnChanges),1) * IF(BidType="Negotiated",(1+NG_AllowableFeeOnChange+NG_AllowableMarkupOnEquipment),1)</f>
        <v>0</v>
      </c>
      <c r="AL137" s="9">
        <f>'Input Sheet'!AL201 * (1+Plumbing_ProfitPercent) * IF(BidType="Hard Bid",(1+HB_AllowableOverheadOnChanges+HB_AllowableProfitOnChanges),1) * IF(BidType="Negotiated",(1+NG_AllowableFeeOnChange+NG_AllowableMarkupOnEquipment),1)</f>
        <v>0</v>
      </c>
      <c r="AM137" s="9">
        <f>'Input Sheet'!AM201 * (1+Plumbing_ProfitPercent) * IF(BidType="Hard Bid",(1+HB_AllowableOverheadOnChanges+HB_AllowableProfitOnChanges),1) * IF(BidType="Negotiated",(1+NG_AllowableFeeOnChange+NG_AllowableMarkupOnEquipment),1)</f>
        <v>0</v>
      </c>
    </row>
    <row r="138" spans="2:39" x14ac:dyDescent="0.45">
      <c r="B138" s="39" t="str">
        <f>'Input Sheet'!B202</f>
        <v>Other_1</v>
      </c>
      <c r="C138" s="39" t="str">
        <f>'Input Sheet'!C202</f>
        <v>Tools &amp; Equipment</v>
      </c>
      <c r="D138" s="40">
        <f>'Input Sheet'!D202 * (1+Other_1_ProfitPercent) * IF(BidType="Hard Bid",(1+HB_AllowableOverheadOnChanges+HB_AllowableProfitOnChanges),1) * IF(BidType="Negotiated",(1+NG_AllowableFeeOnChange+NG_AllowableMarkupOnEquipment),1)</f>
        <v>0</v>
      </c>
      <c r="E138" s="40">
        <f>'Input Sheet'!E202 * (1+Other_1_ProfitPercent) * IF(BidType="Hard Bid",(1+HB_AllowableOverheadOnChanges+HB_AllowableProfitOnChanges),1) * IF(BidType="Negotiated",(1+NG_AllowableFeeOnChange+NG_AllowableMarkupOnEquipment),1)</f>
        <v>0</v>
      </c>
      <c r="F138" s="40">
        <f>'Input Sheet'!F202 * (1+Other_1_ProfitPercent) * IF(BidType="Hard Bid",(1+HB_AllowableOverheadOnChanges+HB_AllowableProfitOnChanges),1) * IF(BidType="Negotiated",(1+NG_AllowableFeeOnChange+NG_AllowableMarkupOnEquipment),1)</f>
        <v>0</v>
      </c>
      <c r="G138" s="40">
        <f>'Input Sheet'!G202 * (1+Other_1_ProfitPercent) * IF(BidType="Hard Bid",(1+HB_AllowableOverheadOnChanges+HB_AllowableProfitOnChanges),1) * IF(BidType="Negotiated",(1+NG_AllowableFeeOnChange+NG_AllowableMarkupOnEquipment),1)</f>
        <v>0</v>
      </c>
      <c r="H138" s="40">
        <f>'Input Sheet'!H202 * (1+Other_1_ProfitPercent) * IF(BidType="Hard Bid",(1+HB_AllowableOverheadOnChanges+HB_AllowableProfitOnChanges),1) * IF(BidType="Negotiated",(1+NG_AllowableFeeOnChange+NG_AllowableMarkupOnEquipment),1)</f>
        <v>0</v>
      </c>
      <c r="I138" s="40">
        <f>'Input Sheet'!I202 * (1+Other_1_ProfitPercent) * IF(BidType="Hard Bid",(1+HB_AllowableOverheadOnChanges+HB_AllowableProfitOnChanges),1) * IF(BidType="Negotiated",(1+NG_AllowableFeeOnChange+NG_AllowableMarkupOnEquipment),1)</f>
        <v>0</v>
      </c>
      <c r="J138" s="40">
        <f>'Input Sheet'!J202 * (1+Other_1_ProfitPercent) * IF(BidType="Hard Bid",(1+HB_AllowableOverheadOnChanges+HB_AllowableProfitOnChanges),1) * IF(BidType="Negotiated",(1+NG_AllowableFeeOnChange+NG_AllowableMarkupOnEquipment),1)</f>
        <v>0</v>
      </c>
      <c r="K138" s="40">
        <f>'Input Sheet'!K202 * (1+Other_1_ProfitPercent) * IF(BidType="Hard Bid",(1+HB_AllowableOverheadOnChanges+HB_AllowableProfitOnChanges),1) * IF(BidType="Negotiated",(1+NG_AllowableFeeOnChange+NG_AllowableMarkupOnEquipment),1)</f>
        <v>0</v>
      </c>
      <c r="L138" s="40">
        <f>'Input Sheet'!L202 * (1+Other_1_ProfitPercent) * IF(BidType="Hard Bid",(1+HB_AllowableOverheadOnChanges+HB_AllowableProfitOnChanges),1) * IF(BidType="Negotiated",(1+NG_AllowableFeeOnChange+NG_AllowableMarkupOnEquipment),1)</f>
        <v>0</v>
      </c>
      <c r="M138" s="40">
        <f>'Input Sheet'!M202 * (1+Other_1_ProfitPercent) * IF(BidType="Hard Bid",(1+HB_AllowableOverheadOnChanges+HB_AllowableProfitOnChanges),1) * IF(BidType="Negotiated",(1+NG_AllowableFeeOnChange+NG_AllowableMarkupOnEquipment),1)</f>
        <v>0</v>
      </c>
      <c r="N138" s="40">
        <f>'Input Sheet'!N202 * (1+Other_1_ProfitPercent) * IF(BidType="Hard Bid",(1+HB_AllowableOverheadOnChanges+HB_AllowableProfitOnChanges),1) * IF(BidType="Negotiated",(1+NG_AllowableFeeOnChange+NG_AllowableMarkupOnEquipment),1)</f>
        <v>0</v>
      </c>
      <c r="O138" s="40">
        <f>'Input Sheet'!O202 * (1+Other_1_ProfitPercent) * IF(BidType="Hard Bid",(1+HB_AllowableOverheadOnChanges+HB_AllowableProfitOnChanges),1) * IF(BidType="Negotiated",(1+NG_AllowableFeeOnChange+NG_AllowableMarkupOnEquipment),1)</f>
        <v>0</v>
      </c>
      <c r="P138" s="40">
        <f>'Input Sheet'!P202 * (1+Other_1_ProfitPercent) * IF(BidType="Hard Bid",(1+HB_AllowableOverheadOnChanges+HB_AllowableProfitOnChanges),1) * IF(BidType="Negotiated",(1+NG_AllowableFeeOnChange+NG_AllowableMarkupOnEquipment),1)</f>
        <v>0</v>
      </c>
      <c r="Q138" s="40">
        <f>'Input Sheet'!Q202 * (1+Other_1_ProfitPercent) * IF(BidType="Hard Bid",(1+HB_AllowableOverheadOnChanges+HB_AllowableProfitOnChanges),1) * IF(BidType="Negotiated",(1+NG_AllowableFeeOnChange+NG_AllowableMarkupOnEquipment),1)</f>
        <v>0</v>
      </c>
      <c r="R138" s="40">
        <f>'Input Sheet'!R202 * (1+Other_1_ProfitPercent) * IF(BidType="Hard Bid",(1+HB_AllowableOverheadOnChanges+HB_AllowableProfitOnChanges),1) * IF(BidType="Negotiated",(1+NG_AllowableFeeOnChange+NG_AllowableMarkupOnEquipment),1)</f>
        <v>0</v>
      </c>
      <c r="S138" s="40">
        <f>'Input Sheet'!S202 * (1+Other_1_ProfitPercent) * IF(BidType="Hard Bid",(1+HB_AllowableOverheadOnChanges+HB_AllowableProfitOnChanges),1) * IF(BidType="Negotiated",(1+NG_AllowableFeeOnChange+NG_AllowableMarkupOnEquipment),1)</f>
        <v>0</v>
      </c>
      <c r="T138" s="40">
        <f>'Input Sheet'!T202 * (1+Other_1_ProfitPercent) * IF(BidType="Hard Bid",(1+HB_AllowableOverheadOnChanges+HB_AllowableProfitOnChanges),1) * IF(BidType="Negotiated",(1+NG_AllowableFeeOnChange+NG_AllowableMarkupOnEquipment),1)</f>
        <v>0</v>
      </c>
      <c r="U138" s="40">
        <f>'Input Sheet'!U202 * (1+Other_1_ProfitPercent) * IF(BidType="Hard Bid",(1+HB_AllowableOverheadOnChanges+HB_AllowableProfitOnChanges),1) * IF(BidType="Negotiated",(1+NG_AllowableFeeOnChange+NG_AllowableMarkupOnEquipment),1)</f>
        <v>0</v>
      </c>
      <c r="V138" s="40">
        <f>'Input Sheet'!V202 * (1+Other_1_ProfitPercent) * IF(BidType="Hard Bid",(1+HB_AllowableOverheadOnChanges+HB_AllowableProfitOnChanges),1) * IF(BidType="Negotiated",(1+NG_AllowableFeeOnChange+NG_AllowableMarkupOnEquipment),1)</f>
        <v>0</v>
      </c>
      <c r="W138" s="40">
        <f>'Input Sheet'!W202 * (1+Other_1_ProfitPercent) * IF(BidType="Hard Bid",(1+HB_AllowableOverheadOnChanges+HB_AllowableProfitOnChanges),1) * IF(BidType="Negotiated",(1+NG_AllowableFeeOnChange+NG_AllowableMarkupOnEquipment),1)</f>
        <v>0</v>
      </c>
      <c r="X138" s="40">
        <f>'Input Sheet'!X202 * (1+Other_1_ProfitPercent) * IF(BidType="Hard Bid",(1+HB_AllowableOverheadOnChanges+HB_AllowableProfitOnChanges),1) * IF(BidType="Negotiated",(1+NG_AllowableFeeOnChange+NG_AllowableMarkupOnEquipment),1)</f>
        <v>0</v>
      </c>
      <c r="Y138" s="40">
        <f>'Input Sheet'!Y202 * (1+Other_1_ProfitPercent) * IF(BidType="Hard Bid",(1+HB_AllowableOverheadOnChanges+HB_AllowableProfitOnChanges),1) * IF(BidType="Negotiated",(1+NG_AllowableFeeOnChange+NG_AllowableMarkupOnEquipment),1)</f>
        <v>0</v>
      </c>
      <c r="Z138" s="40">
        <f>'Input Sheet'!Z202 * (1+Other_1_ProfitPercent) * IF(BidType="Hard Bid",(1+HB_AllowableOverheadOnChanges+HB_AllowableProfitOnChanges),1) * IF(BidType="Negotiated",(1+NG_AllowableFeeOnChange+NG_AllowableMarkupOnEquipment),1)</f>
        <v>0</v>
      </c>
      <c r="AA138" s="40">
        <f>'Input Sheet'!AA202 * (1+Other_1_ProfitPercent) * IF(BidType="Hard Bid",(1+HB_AllowableOverheadOnChanges+HB_AllowableProfitOnChanges),1) * IF(BidType="Negotiated",(1+NG_AllowableFeeOnChange+NG_AllowableMarkupOnEquipment),1)</f>
        <v>0</v>
      </c>
      <c r="AB138" s="40">
        <f>'Input Sheet'!AB202 * (1+Other_1_ProfitPercent) * IF(BidType="Hard Bid",(1+HB_AllowableOverheadOnChanges+HB_AllowableProfitOnChanges),1) * IF(BidType="Negotiated",(1+NG_AllowableFeeOnChange+NG_AllowableMarkupOnEquipment),1)</f>
        <v>0</v>
      </c>
      <c r="AC138" s="40">
        <f>'Input Sheet'!AC202 * (1+Other_1_ProfitPercent) * IF(BidType="Hard Bid",(1+HB_AllowableOverheadOnChanges+HB_AllowableProfitOnChanges),1) * IF(BidType="Negotiated",(1+NG_AllowableFeeOnChange+NG_AllowableMarkupOnEquipment),1)</f>
        <v>0</v>
      </c>
      <c r="AD138" s="40">
        <f>'Input Sheet'!AD202 * (1+Other_1_ProfitPercent) * IF(BidType="Hard Bid",(1+HB_AllowableOverheadOnChanges+HB_AllowableProfitOnChanges),1) * IF(BidType="Negotiated",(1+NG_AllowableFeeOnChange+NG_AllowableMarkupOnEquipment),1)</f>
        <v>0</v>
      </c>
      <c r="AE138" s="40">
        <f>'Input Sheet'!AE202 * (1+Other_1_ProfitPercent) * IF(BidType="Hard Bid",(1+HB_AllowableOverheadOnChanges+HB_AllowableProfitOnChanges),1) * IF(BidType="Negotiated",(1+NG_AllowableFeeOnChange+NG_AllowableMarkupOnEquipment),1)</f>
        <v>0</v>
      </c>
      <c r="AF138" s="40">
        <f>'Input Sheet'!AF202 * (1+Other_1_ProfitPercent) * IF(BidType="Hard Bid",(1+HB_AllowableOverheadOnChanges+HB_AllowableProfitOnChanges),1) * IF(BidType="Negotiated",(1+NG_AllowableFeeOnChange+NG_AllowableMarkupOnEquipment),1)</f>
        <v>0</v>
      </c>
      <c r="AG138" s="40">
        <f>'Input Sheet'!AG202 * (1+Other_1_ProfitPercent) * IF(BidType="Hard Bid",(1+HB_AllowableOverheadOnChanges+HB_AllowableProfitOnChanges),1) * IF(BidType="Negotiated",(1+NG_AllowableFeeOnChange+NG_AllowableMarkupOnEquipment),1)</f>
        <v>0</v>
      </c>
      <c r="AH138" s="40">
        <f>'Input Sheet'!AH202 * (1+Other_1_ProfitPercent) * IF(BidType="Hard Bid",(1+HB_AllowableOverheadOnChanges+HB_AllowableProfitOnChanges),1) * IF(BidType="Negotiated",(1+NG_AllowableFeeOnChange+NG_AllowableMarkupOnEquipment),1)</f>
        <v>0</v>
      </c>
      <c r="AI138" s="40">
        <f>'Input Sheet'!AI202 * (1+Other_1_ProfitPercent) * IF(BidType="Hard Bid",(1+HB_AllowableOverheadOnChanges+HB_AllowableProfitOnChanges),1) * IF(BidType="Negotiated",(1+NG_AllowableFeeOnChange+NG_AllowableMarkupOnEquipment),1)</f>
        <v>0</v>
      </c>
      <c r="AJ138" s="40">
        <f>'Input Sheet'!AJ202 * (1+Other_1_ProfitPercent) * IF(BidType="Hard Bid",(1+HB_AllowableOverheadOnChanges+HB_AllowableProfitOnChanges),1) * IF(BidType="Negotiated",(1+NG_AllowableFeeOnChange+NG_AllowableMarkupOnEquipment),1)</f>
        <v>0</v>
      </c>
      <c r="AK138" s="40">
        <f>'Input Sheet'!AK202 * (1+Other_1_ProfitPercent) * IF(BidType="Hard Bid",(1+HB_AllowableOverheadOnChanges+HB_AllowableProfitOnChanges),1) * IF(BidType="Negotiated",(1+NG_AllowableFeeOnChange+NG_AllowableMarkupOnEquipment),1)</f>
        <v>0</v>
      </c>
      <c r="AL138" s="40">
        <f>'Input Sheet'!AL202 * (1+Other_1_ProfitPercent) * IF(BidType="Hard Bid",(1+HB_AllowableOverheadOnChanges+HB_AllowableProfitOnChanges),1) * IF(BidType="Negotiated",(1+NG_AllowableFeeOnChange+NG_AllowableMarkupOnEquipment),1)</f>
        <v>0</v>
      </c>
      <c r="AM138" s="40">
        <f>'Input Sheet'!AM202 * (1+Other_1_ProfitPercent) * IF(BidType="Hard Bid",(1+HB_AllowableOverheadOnChanges+HB_AllowableProfitOnChanges),1) * IF(BidType="Negotiated",(1+NG_AllowableFeeOnChange+NG_AllowableMarkupOnEquipment),1)</f>
        <v>0</v>
      </c>
    </row>
    <row r="139" spans="2:39" x14ac:dyDescent="0.45">
      <c r="B139" s="38" t="str">
        <f>'Input Sheet'!B203</f>
        <v>Other_1</v>
      </c>
      <c r="C139" s="38" t="str">
        <f>'Input Sheet'!C203</f>
        <v>Materials</v>
      </c>
      <c r="D139" s="9">
        <f>'Input Sheet'!D203 * (1+Other_1_ProfitPercent) * IF(BidType="Hard Bid",(1+HB_AllowableOverheadOnChanges+HB_AllowableProfitOnChanges),1) * IF(BidType="Negotiated",(1+NG_AllowableFeeOnChange+NG_AllowableMarkupOnEquipment),1)</f>
        <v>0</v>
      </c>
      <c r="E139" s="9">
        <f>'Input Sheet'!E203 * (1+Other_1_ProfitPercent) * IF(BidType="Hard Bid",(1+HB_AllowableOverheadOnChanges+HB_AllowableProfitOnChanges),1) * IF(BidType="Negotiated",(1+NG_AllowableFeeOnChange+NG_AllowableMarkupOnEquipment),1)</f>
        <v>0</v>
      </c>
      <c r="F139" s="9">
        <f>'Input Sheet'!F203 * (1+Other_1_ProfitPercent) * IF(BidType="Hard Bid",(1+HB_AllowableOverheadOnChanges+HB_AllowableProfitOnChanges),1) * IF(BidType="Negotiated",(1+NG_AllowableFeeOnChange+NG_AllowableMarkupOnEquipment),1)</f>
        <v>0</v>
      </c>
      <c r="G139" s="9">
        <f>'Input Sheet'!G203 * (1+Other_1_ProfitPercent) * IF(BidType="Hard Bid",(1+HB_AllowableOverheadOnChanges+HB_AllowableProfitOnChanges),1) * IF(BidType="Negotiated",(1+NG_AllowableFeeOnChange+NG_AllowableMarkupOnEquipment),1)</f>
        <v>0</v>
      </c>
      <c r="H139" s="9">
        <f>'Input Sheet'!H203 * (1+Other_1_ProfitPercent) * IF(BidType="Hard Bid",(1+HB_AllowableOverheadOnChanges+HB_AllowableProfitOnChanges),1) * IF(BidType="Negotiated",(1+NG_AllowableFeeOnChange+NG_AllowableMarkupOnEquipment),1)</f>
        <v>0</v>
      </c>
      <c r="I139" s="9">
        <f>'Input Sheet'!I203 * (1+Other_1_ProfitPercent) * IF(BidType="Hard Bid",(1+HB_AllowableOverheadOnChanges+HB_AllowableProfitOnChanges),1) * IF(BidType="Negotiated",(1+NG_AllowableFeeOnChange+NG_AllowableMarkupOnEquipment),1)</f>
        <v>0</v>
      </c>
      <c r="J139" s="9">
        <f>'Input Sheet'!J203 * (1+Other_1_ProfitPercent) * IF(BidType="Hard Bid",(1+HB_AllowableOverheadOnChanges+HB_AllowableProfitOnChanges),1) * IF(BidType="Negotiated",(1+NG_AllowableFeeOnChange+NG_AllowableMarkupOnEquipment),1)</f>
        <v>0</v>
      </c>
      <c r="K139" s="9">
        <f>'Input Sheet'!K203 * (1+Other_1_ProfitPercent) * IF(BidType="Hard Bid",(1+HB_AllowableOverheadOnChanges+HB_AllowableProfitOnChanges),1) * IF(BidType="Negotiated",(1+NG_AllowableFeeOnChange+NG_AllowableMarkupOnEquipment),1)</f>
        <v>0</v>
      </c>
      <c r="L139" s="9">
        <f>'Input Sheet'!L203 * (1+Other_1_ProfitPercent) * IF(BidType="Hard Bid",(1+HB_AllowableOverheadOnChanges+HB_AllowableProfitOnChanges),1) * IF(BidType="Negotiated",(1+NG_AllowableFeeOnChange+NG_AllowableMarkupOnEquipment),1)</f>
        <v>0</v>
      </c>
      <c r="M139" s="9">
        <f>'Input Sheet'!M203 * (1+Other_1_ProfitPercent) * IF(BidType="Hard Bid",(1+HB_AllowableOverheadOnChanges+HB_AllowableProfitOnChanges),1) * IF(BidType="Negotiated",(1+NG_AllowableFeeOnChange+NG_AllowableMarkupOnEquipment),1)</f>
        <v>0</v>
      </c>
      <c r="N139" s="9">
        <f>'Input Sheet'!N203 * (1+Other_1_ProfitPercent) * IF(BidType="Hard Bid",(1+HB_AllowableOverheadOnChanges+HB_AllowableProfitOnChanges),1) * IF(BidType="Negotiated",(1+NG_AllowableFeeOnChange+NG_AllowableMarkupOnEquipment),1)</f>
        <v>0</v>
      </c>
      <c r="O139" s="9">
        <f>'Input Sheet'!O203 * (1+Other_1_ProfitPercent) * IF(BidType="Hard Bid",(1+HB_AllowableOverheadOnChanges+HB_AllowableProfitOnChanges),1) * IF(BidType="Negotiated",(1+NG_AllowableFeeOnChange+NG_AllowableMarkupOnEquipment),1)</f>
        <v>0</v>
      </c>
      <c r="P139" s="9">
        <f>'Input Sheet'!P203 * (1+Other_1_ProfitPercent) * IF(BidType="Hard Bid",(1+HB_AllowableOverheadOnChanges+HB_AllowableProfitOnChanges),1) * IF(BidType="Negotiated",(1+NG_AllowableFeeOnChange+NG_AllowableMarkupOnEquipment),1)</f>
        <v>0</v>
      </c>
      <c r="Q139" s="9">
        <f>'Input Sheet'!Q203 * (1+Other_1_ProfitPercent) * IF(BidType="Hard Bid",(1+HB_AllowableOverheadOnChanges+HB_AllowableProfitOnChanges),1) * IF(BidType="Negotiated",(1+NG_AllowableFeeOnChange+NG_AllowableMarkupOnEquipment),1)</f>
        <v>0</v>
      </c>
      <c r="R139" s="9">
        <f>'Input Sheet'!R203 * (1+Other_1_ProfitPercent) * IF(BidType="Hard Bid",(1+HB_AllowableOverheadOnChanges+HB_AllowableProfitOnChanges),1) * IF(BidType="Negotiated",(1+NG_AllowableFeeOnChange+NG_AllowableMarkupOnEquipment),1)</f>
        <v>0</v>
      </c>
      <c r="S139" s="9">
        <f>'Input Sheet'!S203 * (1+Other_1_ProfitPercent) * IF(BidType="Hard Bid",(1+HB_AllowableOverheadOnChanges+HB_AllowableProfitOnChanges),1) * IF(BidType="Negotiated",(1+NG_AllowableFeeOnChange+NG_AllowableMarkupOnEquipment),1)</f>
        <v>0</v>
      </c>
      <c r="T139" s="9">
        <f>'Input Sheet'!T203 * (1+Other_1_ProfitPercent) * IF(BidType="Hard Bid",(1+HB_AllowableOverheadOnChanges+HB_AllowableProfitOnChanges),1) * IF(BidType="Negotiated",(1+NG_AllowableFeeOnChange+NG_AllowableMarkupOnEquipment),1)</f>
        <v>0</v>
      </c>
      <c r="U139" s="9">
        <f>'Input Sheet'!U203 * (1+Other_1_ProfitPercent) * IF(BidType="Hard Bid",(1+HB_AllowableOverheadOnChanges+HB_AllowableProfitOnChanges),1) * IF(BidType="Negotiated",(1+NG_AllowableFeeOnChange+NG_AllowableMarkupOnEquipment),1)</f>
        <v>0</v>
      </c>
      <c r="V139" s="9">
        <f>'Input Sheet'!V203 * (1+Other_1_ProfitPercent) * IF(BidType="Hard Bid",(1+HB_AllowableOverheadOnChanges+HB_AllowableProfitOnChanges),1) * IF(BidType="Negotiated",(1+NG_AllowableFeeOnChange+NG_AllowableMarkupOnEquipment),1)</f>
        <v>0</v>
      </c>
      <c r="W139" s="9">
        <f>'Input Sheet'!W203 * (1+Other_1_ProfitPercent) * IF(BidType="Hard Bid",(1+HB_AllowableOverheadOnChanges+HB_AllowableProfitOnChanges),1) * IF(BidType="Negotiated",(1+NG_AllowableFeeOnChange+NG_AllowableMarkupOnEquipment),1)</f>
        <v>0</v>
      </c>
      <c r="X139" s="9">
        <f>'Input Sheet'!X203 * (1+Other_1_ProfitPercent) * IF(BidType="Hard Bid",(1+HB_AllowableOverheadOnChanges+HB_AllowableProfitOnChanges),1) * IF(BidType="Negotiated",(1+NG_AllowableFeeOnChange+NG_AllowableMarkupOnEquipment),1)</f>
        <v>0</v>
      </c>
      <c r="Y139" s="9">
        <f>'Input Sheet'!Y203 * (1+Other_1_ProfitPercent) * IF(BidType="Hard Bid",(1+HB_AllowableOverheadOnChanges+HB_AllowableProfitOnChanges),1) * IF(BidType="Negotiated",(1+NG_AllowableFeeOnChange+NG_AllowableMarkupOnEquipment),1)</f>
        <v>0</v>
      </c>
      <c r="Z139" s="9">
        <f>'Input Sheet'!Z203 * (1+Other_1_ProfitPercent) * IF(BidType="Hard Bid",(1+HB_AllowableOverheadOnChanges+HB_AllowableProfitOnChanges),1) * IF(BidType="Negotiated",(1+NG_AllowableFeeOnChange+NG_AllowableMarkupOnEquipment),1)</f>
        <v>0</v>
      </c>
      <c r="AA139" s="9">
        <f>'Input Sheet'!AA203 * (1+Other_1_ProfitPercent) * IF(BidType="Hard Bid",(1+HB_AllowableOverheadOnChanges+HB_AllowableProfitOnChanges),1) * IF(BidType="Negotiated",(1+NG_AllowableFeeOnChange+NG_AllowableMarkupOnEquipment),1)</f>
        <v>0</v>
      </c>
      <c r="AB139" s="9">
        <f>'Input Sheet'!AB203 * (1+Other_1_ProfitPercent) * IF(BidType="Hard Bid",(1+HB_AllowableOverheadOnChanges+HB_AllowableProfitOnChanges),1) * IF(BidType="Negotiated",(1+NG_AllowableFeeOnChange+NG_AllowableMarkupOnEquipment),1)</f>
        <v>0</v>
      </c>
      <c r="AC139" s="9">
        <f>'Input Sheet'!AC203 * (1+Other_1_ProfitPercent) * IF(BidType="Hard Bid",(1+HB_AllowableOverheadOnChanges+HB_AllowableProfitOnChanges),1) * IF(BidType="Negotiated",(1+NG_AllowableFeeOnChange+NG_AllowableMarkupOnEquipment),1)</f>
        <v>0</v>
      </c>
      <c r="AD139" s="9">
        <f>'Input Sheet'!AD203 * (1+Other_1_ProfitPercent) * IF(BidType="Hard Bid",(1+HB_AllowableOverheadOnChanges+HB_AllowableProfitOnChanges),1) * IF(BidType="Negotiated",(1+NG_AllowableFeeOnChange+NG_AllowableMarkupOnEquipment),1)</f>
        <v>0</v>
      </c>
      <c r="AE139" s="9">
        <f>'Input Sheet'!AE203 * (1+Other_1_ProfitPercent) * IF(BidType="Hard Bid",(1+HB_AllowableOverheadOnChanges+HB_AllowableProfitOnChanges),1) * IF(BidType="Negotiated",(1+NG_AllowableFeeOnChange+NG_AllowableMarkupOnEquipment),1)</f>
        <v>0</v>
      </c>
      <c r="AF139" s="9">
        <f>'Input Sheet'!AF203 * (1+Other_1_ProfitPercent) * IF(BidType="Hard Bid",(1+HB_AllowableOverheadOnChanges+HB_AllowableProfitOnChanges),1) * IF(BidType="Negotiated",(1+NG_AllowableFeeOnChange+NG_AllowableMarkupOnEquipment),1)</f>
        <v>0</v>
      </c>
      <c r="AG139" s="9">
        <f>'Input Sheet'!AG203 * (1+Other_1_ProfitPercent) * IF(BidType="Hard Bid",(1+HB_AllowableOverheadOnChanges+HB_AllowableProfitOnChanges),1) * IF(BidType="Negotiated",(1+NG_AllowableFeeOnChange+NG_AllowableMarkupOnEquipment),1)</f>
        <v>0</v>
      </c>
      <c r="AH139" s="9">
        <f>'Input Sheet'!AH203 * (1+Other_1_ProfitPercent) * IF(BidType="Hard Bid",(1+HB_AllowableOverheadOnChanges+HB_AllowableProfitOnChanges),1) * IF(BidType="Negotiated",(1+NG_AllowableFeeOnChange+NG_AllowableMarkupOnEquipment),1)</f>
        <v>0</v>
      </c>
      <c r="AI139" s="9">
        <f>'Input Sheet'!AI203 * (1+Other_1_ProfitPercent) * IF(BidType="Hard Bid",(1+HB_AllowableOverheadOnChanges+HB_AllowableProfitOnChanges),1) * IF(BidType="Negotiated",(1+NG_AllowableFeeOnChange+NG_AllowableMarkupOnEquipment),1)</f>
        <v>0</v>
      </c>
      <c r="AJ139" s="9">
        <f>'Input Sheet'!AJ203 * (1+Other_1_ProfitPercent) * IF(BidType="Hard Bid",(1+HB_AllowableOverheadOnChanges+HB_AllowableProfitOnChanges),1) * IF(BidType="Negotiated",(1+NG_AllowableFeeOnChange+NG_AllowableMarkupOnEquipment),1)</f>
        <v>0</v>
      </c>
      <c r="AK139" s="9">
        <f>'Input Sheet'!AK203 * (1+Other_1_ProfitPercent) * IF(BidType="Hard Bid",(1+HB_AllowableOverheadOnChanges+HB_AllowableProfitOnChanges),1) * IF(BidType="Negotiated",(1+NG_AllowableFeeOnChange+NG_AllowableMarkupOnEquipment),1)</f>
        <v>0</v>
      </c>
      <c r="AL139" s="9">
        <f>'Input Sheet'!AL203 * (1+Other_1_ProfitPercent) * IF(BidType="Hard Bid",(1+HB_AllowableOverheadOnChanges+HB_AllowableProfitOnChanges),1) * IF(BidType="Negotiated",(1+NG_AllowableFeeOnChange+NG_AllowableMarkupOnEquipment),1)</f>
        <v>0</v>
      </c>
      <c r="AM139" s="9">
        <f>'Input Sheet'!AM203 * (1+Other_1_ProfitPercent) * IF(BidType="Hard Bid",(1+HB_AllowableOverheadOnChanges+HB_AllowableProfitOnChanges),1) * IF(BidType="Negotiated",(1+NG_AllowableFeeOnChange+NG_AllowableMarkupOnEquipment),1)</f>
        <v>0</v>
      </c>
    </row>
    <row r="140" spans="2:39" x14ac:dyDescent="0.45">
      <c r="B140" s="38" t="str">
        <f>'Input Sheet'!B204</f>
        <v>Other_1</v>
      </c>
      <c r="C140" s="38" t="str">
        <f>'Input Sheet'!C204</f>
        <v>Consumables</v>
      </c>
      <c r="D140" s="9">
        <f>'Input Sheet'!D204 * (1+Other_1_ProfitPercent) * IF(BidType="Hard Bid",(1+HB_AllowableOverheadOnChanges+HB_AllowableProfitOnChanges),1) * IF(BidType="Negotiated",(1+NG_AllowableFeeOnChange+NG_AllowableMarkupOnEquipment),1)</f>
        <v>0</v>
      </c>
      <c r="E140" s="9">
        <f>'Input Sheet'!E204 * (1+Other_1_ProfitPercent) * IF(BidType="Hard Bid",(1+HB_AllowableOverheadOnChanges+HB_AllowableProfitOnChanges),1) * IF(BidType="Negotiated",(1+NG_AllowableFeeOnChange+NG_AllowableMarkupOnEquipment),1)</f>
        <v>0</v>
      </c>
      <c r="F140" s="9">
        <f>'Input Sheet'!F204 * (1+Other_1_ProfitPercent) * IF(BidType="Hard Bid",(1+HB_AllowableOverheadOnChanges+HB_AllowableProfitOnChanges),1) * IF(BidType="Negotiated",(1+NG_AllowableFeeOnChange+NG_AllowableMarkupOnEquipment),1)</f>
        <v>0</v>
      </c>
      <c r="G140" s="9">
        <f>'Input Sheet'!G204 * (1+Other_1_ProfitPercent) * IF(BidType="Hard Bid",(1+HB_AllowableOverheadOnChanges+HB_AllowableProfitOnChanges),1) * IF(BidType="Negotiated",(1+NG_AllowableFeeOnChange+NG_AllowableMarkupOnEquipment),1)</f>
        <v>0</v>
      </c>
      <c r="H140" s="9">
        <f>'Input Sheet'!H204 * (1+Other_1_ProfitPercent) * IF(BidType="Hard Bid",(1+HB_AllowableOverheadOnChanges+HB_AllowableProfitOnChanges),1) * IF(BidType="Negotiated",(1+NG_AllowableFeeOnChange+NG_AllowableMarkupOnEquipment),1)</f>
        <v>0</v>
      </c>
      <c r="I140" s="9">
        <f>'Input Sheet'!I204 * (1+Other_1_ProfitPercent) * IF(BidType="Hard Bid",(1+HB_AllowableOverheadOnChanges+HB_AllowableProfitOnChanges),1) * IF(BidType="Negotiated",(1+NG_AllowableFeeOnChange+NG_AllowableMarkupOnEquipment),1)</f>
        <v>0</v>
      </c>
      <c r="J140" s="9">
        <f>'Input Sheet'!J204 * (1+Other_1_ProfitPercent) * IF(BidType="Hard Bid",(1+HB_AllowableOverheadOnChanges+HB_AllowableProfitOnChanges),1) * IF(BidType="Negotiated",(1+NG_AllowableFeeOnChange+NG_AllowableMarkupOnEquipment),1)</f>
        <v>0</v>
      </c>
      <c r="K140" s="9">
        <f>'Input Sheet'!K204 * (1+Other_1_ProfitPercent) * IF(BidType="Hard Bid",(1+HB_AllowableOverheadOnChanges+HB_AllowableProfitOnChanges),1) * IF(BidType="Negotiated",(1+NG_AllowableFeeOnChange+NG_AllowableMarkupOnEquipment),1)</f>
        <v>0</v>
      </c>
      <c r="L140" s="9">
        <f>'Input Sheet'!L204 * (1+Other_1_ProfitPercent) * IF(BidType="Hard Bid",(1+HB_AllowableOverheadOnChanges+HB_AllowableProfitOnChanges),1) * IF(BidType="Negotiated",(1+NG_AllowableFeeOnChange+NG_AllowableMarkupOnEquipment),1)</f>
        <v>0</v>
      </c>
      <c r="M140" s="9">
        <f>'Input Sheet'!M204 * (1+Other_1_ProfitPercent) * IF(BidType="Hard Bid",(1+HB_AllowableOverheadOnChanges+HB_AllowableProfitOnChanges),1) * IF(BidType="Negotiated",(1+NG_AllowableFeeOnChange+NG_AllowableMarkupOnEquipment),1)</f>
        <v>0</v>
      </c>
      <c r="N140" s="9">
        <f>'Input Sheet'!N204 * (1+Other_1_ProfitPercent) * IF(BidType="Hard Bid",(1+HB_AllowableOverheadOnChanges+HB_AllowableProfitOnChanges),1) * IF(BidType="Negotiated",(1+NG_AllowableFeeOnChange+NG_AllowableMarkupOnEquipment),1)</f>
        <v>0</v>
      </c>
      <c r="O140" s="9">
        <f>'Input Sheet'!O204 * (1+Other_1_ProfitPercent) * IF(BidType="Hard Bid",(1+HB_AllowableOverheadOnChanges+HB_AllowableProfitOnChanges),1) * IF(BidType="Negotiated",(1+NG_AllowableFeeOnChange+NG_AllowableMarkupOnEquipment),1)</f>
        <v>0</v>
      </c>
      <c r="P140" s="9">
        <f>'Input Sheet'!P204 * (1+Other_1_ProfitPercent) * IF(BidType="Hard Bid",(1+HB_AllowableOverheadOnChanges+HB_AllowableProfitOnChanges),1) * IF(BidType="Negotiated",(1+NG_AllowableFeeOnChange+NG_AllowableMarkupOnEquipment),1)</f>
        <v>0</v>
      </c>
      <c r="Q140" s="9">
        <f>'Input Sheet'!Q204 * (1+Other_1_ProfitPercent) * IF(BidType="Hard Bid",(1+HB_AllowableOverheadOnChanges+HB_AllowableProfitOnChanges),1) * IF(BidType="Negotiated",(1+NG_AllowableFeeOnChange+NG_AllowableMarkupOnEquipment),1)</f>
        <v>0</v>
      </c>
      <c r="R140" s="9">
        <f>'Input Sheet'!R204 * (1+Other_1_ProfitPercent) * IF(BidType="Hard Bid",(1+HB_AllowableOverheadOnChanges+HB_AllowableProfitOnChanges),1) * IF(BidType="Negotiated",(1+NG_AllowableFeeOnChange+NG_AllowableMarkupOnEquipment),1)</f>
        <v>0</v>
      </c>
      <c r="S140" s="9">
        <f>'Input Sheet'!S204 * (1+Other_1_ProfitPercent) * IF(BidType="Hard Bid",(1+HB_AllowableOverheadOnChanges+HB_AllowableProfitOnChanges),1) * IF(BidType="Negotiated",(1+NG_AllowableFeeOnChange+NG_AllowableMarkupOnEquipment),1)</f>
        <v>0</v>
      </c>
      <c r="T140" s="9">
        <f>'Input Sheet'!T204 * (1+Other_1_ProfitPercent) * IF(BidType="Hard Bid",(1+HB_AllowableOverheadOnChanges+HB_AllowableProfitOnChanges),1) * IF(BidType="Negotiated",(1+NG_AllowableFeeOnChange+NG_AllowableMarkupOnEquipment),1)</f>
        <v>0</v>
      </c>
      <c r="U140" s="9">
        <f>'Input Sheet'!U204 * (1+Other_1_ProfitPercent) * IF(BidType="Hard Bid",(1+HB_AllowableOverheadOnChanges+HB_AllowableProfitOnChanges),1) * IF(BidType="Negotiated",(1+NG_AllowableFeeOnChange+NG_AllowableMarkupOnEquipment),1)</f>
        <v>0</v>
      </c>
      <c r="V140" s="9">
        <f>'Input Sheet'!V204 * (1+Other_1_ProfitPercent) * IF(BidType="Hard Bid",(1+HB_AllowableOverheadOnChanges+HB_AllowableProfitOnChanges),1) * IF(BidType="Negotiated",(1+NG_AllowableFeeOnChange+NG_AllowableMarkupOnEquipment),1)</f>
        <v>0</v>
      </c>
      <c r="W140" s="9">
        <f>'Input Sheet'!W204 * (1+Other_1_ProfitPercent) * IF(BidType="Hard Bid",(1+HB_AllowableOverheadOnChanges+HB_AllowableProfitOnChanges),1) * IF(BidType="Negotiated",(1+NG_AllowableFeeOnChange+NG_AllowableMarkupOnEquipment),1)</f>
        <v>0</v>
      </c>
      <c r="X140" s="9">
        <f>'Input Sheet'!X204 * (1+Other_1_ProfitPercent) * IF(BidType="Hard Bid",(1+HB_AllowableOverheadOnChanges+HB_AllowableProfitOnChanges),1) * IF(BidType="Negotiated",(1+NG_AllowableFeeOnChange+NG_AllowableMarkupOnEquipment),1)</f>
        <v>0</v>
      </c>
      <c r="Y140" s="9">
        <f>'Input Sheet'!Y204 * (1+Other_1_ProfitPercent) * IF(BidType="Hard Bid",(1+HB_AllowableOverheadOnChanges+HB_AllowableProfitOnChanges),1) * IF(BidType="Negotiated",(1+NG_AllowableFeeOnChange+NG_AllowableMarkupOnEquipment),1)</f>
        <v>0</v>
      </c>
      <c r="Z140" s="9">
        <f>'Input Sheet'!Z204 * (1+Other_1_ProfitPercent) * IF(BidType="Hard Bid",(1+HB_AllowableOverheadOnChanges+HB_AllowableProfitOnChanges),1) * IF(BidType="Negotiated",(1+NG_AllowableFeeOnChange+NG_AllowableMarkupOnEquipment),1)</f>
        <v>0</v>
      </c>
      <c r="AA140" s="9">
        <f>'Input Sheet'!AA204 * (1+Other_1_ProfitPercent) * IF(BidType="Hard Bid",(1+HB_AllowableOverheadOnChanges+HB_AllowableProfitOnChanges),1) * IF(BidType="Negotiated",(1+NG_AllowableFeeOnChange+NG_AllowableMarkupOnEquipment),1)</f>
        <v>0</v>
      </c>
      <c r="AB140" s="9">
        <f>'Input Sheet'!AB204 * (1+Other_1_ProfitPercent) * IF(BidType="Hard Bid",(1+HB_AllowableOverheadOnChanges+HB_AllowableProfitOnChanges),1) * IF(BidType="Negotiated",(1+NG_AllowableFeeOnChange+NG_AllowableMarkupOnEquipment),1)</f>
        <v>0</v>
      </c>
      <c r="AC140" s="9">
        <f>'Input Sheet'!AC204 * (1+Other_1_ProfitPercent) * IF(BidType="Hard Bid",(1+HB_AllowableOverheadOnChanges+HB_AllowableProfitOnChanges),1) * IF(BidType="Negotiated",(1+NG_AllowableFeeOnChange+NG_AllowableMarkupOnEquipment),1)</f>
        <v>0</v>
      </c>
      <c r="AD140" s="9">
        <f>'Input Sheet'!AD204 * (1+Other_1_ProfitPercent) * IF(BidType="Hard Bid",(1+HB_AllowableOverheadOnChanges+HB_AllowableProfitOnChanges),1) * IF(BidType="Negotiated",(1+NG_AllowableFeeOnChange+NG_AllowableMarkupOnEquipment),1)</f>
        <v>0</v>
      </c>
      <c r="AE140" s="9">
        <f>'Input Sheet'!AE204 * (1+Other_1_ProfitPercent) * IF(BidType="Hard Bid",(1+HB_AllowableOverheadOnChanges+HB_AllowableProfitOnChanges),1) * IF(BidType="Negotiated",(1+NG_AllowableFeeOnChange+NG_AllowableMarkupOnEquipment),1)</f>
        <v>0</v>
      </c>
      <c r="AF140" s="9">
        <f>'Input Sheet'!AF204 * (1+Other_1_ProfitPercent) * IF(BidType="Hard Bid",(1+HB_AllowableOverheadOnChanges+HB_AllowableProfitOnChanges),1) * IF(BidType="Negotiated",(1+NG_AllowableFeeOnChange+NG_AllowableMarkupOnEquipment),1)</f>
        <v>0</v>
      </c>
      <c r="AG140" s="9">
        <f>'Input Sheet'!AG204 * (1+Other_1_ProfitPercent) * IF(BidType="Hard Bid",(1+HB_AllowableOverheadOnChanges+HB_AllowableProfitOnChanges),1) * IF(BidType="Negotiated",(1+NG_AllowableFeeOnChange+NG_AllowableMarkupOnEquipment),1)</f>
        <v>0</v>
      </c>
      <c r="AH140" s="9">
        <f>'Input Sheet'!AH204 * (1+Other_1_ProfitPercent) * IF(BidType="Hard Bid",(1+HB_AllowableOverheadOnChanges+HB_AllowableProfitOnChanges),1) * IF(BidType="Negotiated",(1+NG_AllowableFeeOnChange+NG_AllowableMarkupOnEquipment),1)</f>
        <v>0</v>
      </c>
      <c r="AI140" s="9">
        <f>'Input Sheet'!AI204 * (1+Other_1_ProfitPercent) * IF(BidType="Hard Bid",(1+HB_AllowableOverheadOnChanges+HB_AllowableProfitOnChanges),1) * IF(BidType="Negotiated",(1+NG_AllowableFeeOnChange+NG_AllowableMarkupOnEquipment),1)</f>
        <v>0</v>
      </c>
      <c r="AJ140" s="9">
        <f>'Input Sheet'!AJ204 * (1+Other_1_ProfitPercent) * IF(BidType="Hard Bid",(1+HB_AllowableOverheadOnChanges+HB_AllowableProfitOnChanges),1) * IF(BidType="Negotiated",(1+NG_AllowableFeeOnChange+NG_AllowableMarkupOnEquipment),1)</f>
        <v>0</v>
      </c>
      <c r="AK140" s="9">
        <f>'Input Sheet'!AK204 * (1+Other_1_ProfitPercent) * IF(BidType="Hard Bid",(1+HB_AllowableOverheadOnChanges+HB_AllowableProfitOnChanges),1) * IF(BidType="Negotiated",(1+NG_AllowableFeeOnChange+NG_AllowableMarkupOnEquipment),1)</f>
        <v>0</v>
      </c>
      <c r="AL140" s="9">
        <f>'Input Sheet'!AL204 * (1+Other_1_ProfitPercent) * IF(BidType="Hard Bid",(1+HB_AllowableOverheadOnChanges+HB_AllowableProfitOnChanges),1) * IF(BidType="Negotiated",(1+NG_AllowableFeeOnChange+NG_AllowableMarkupOnEquipment),1)</f>
        <v>0</v>
      </c>
      <c r="AM140" s="9">
        <f>'Input Sheet'!AM204 * (1+Other_1_ProfitPercent) * IF(BidType="Hard Bid",(1+HB_AllowableOverheadOnChanges+HB_AllowableProfitOnChanges),1) * IF(BidType="Negotiated",(1+NG_AllowableFeeOnChange+NG_AllowableMarkupOnEquipment),1)</f>
        <v>0</v>
      </c>
    </row>
    <row r="141" spans="2:39" x14ac:dyDescent="0.45">
      <c r="B141" s="38" t="str">
        <f>'Input Sheet'!B205</f>
        <v>Other_1</v>
      </c>
      <c r="C141" s="38" t="str">
        <f>'Input Sheet'!C205</f>
        <v>Subcontracts</v>
      </c>
      <c r="D141" s="9">
        <f>'Input Sheet'!D205 * (1+Other_1_ProfitPercent) * IF(BidType="Hard Bid",(1+HB_AllowableOverheadOnChanges+HB_AllowableProfitOnChanges),1) * IF(BidType="Negotiated",(1+NG_AllowableFeeOnChange+NG_AllowableMarkupOnEquipment),1)</f>
        <v>0</v>
      </c>
      <c r="E141" s="9">
        <f>'Input Sheet'!E205 * (1+Other_1_ProfitPercent) * IF(BidType="Hard Bid",(1+HB_AllowableOverheadOnChanges+HB_AllowableProfitOnChanges),1) * IF(BidType="Negotiated",(1+NG_AllowableFeeOnChange+NG_AllowableMarkupOnEquipment),1)</f>
        <v>0</v>
      </c>
      <c r="F141" s="9">
        <f>'Input Sheet'!F205 * (1+Other_1_ProfitPercent) * IF(BidType="Hard Bid",(1+HB_AllowableOverheadOnChanges+HB_AllowableProfitOnChanges),1) * IF(BidType="Negotiated",(1+NG_AllowableFeeOnChange+NG_AllowableMarkupOnEquipment),1)</f>
        <v>0</v>
      </c>
      <c r="G141" s="9">
        <f>'Input Sheet'!G205 * (1+Other_1_ProfitPercent) * IF(BidType="Hard Bid",(1+HB_AllowableOverheadOnChanges+HB_AllowableProfitOnChanges),1) * IF(BidType="Negotiated",(1+NG_AllowableFeeOnChange+NG_AllowableMarkupOnEquipment),1)</f>
        <v>0</v>
      </c>
      <c r="H141" s="9">
        <f>'Input Sheet'!H205 * (1+Other_1_ProfitPercent) * IF(BidType="Hard Bid",(1+HB_AllowableOverheadOnChanges+HB_AllowableProfitOnChanges),1) * IF(BidType="Negotiated",(1+NG_AllowableFeeOnChange+NG_AllowableMarkupOnEquipment),1)</f>
        <v>0</v>
      </c>
      <c r="I141" s="9">
        <f>'Input Sheet'!I205 * (1+Other_1_ProfitPercent) * IF(BidType="Hard Bid",(1+HB_AllowableOverheadOnChanges+HB_AllowableProfitOnChanges),1) * IF(BidType="Negotiated",(1+NG_AllowableFeeOnChange+NG_AllowableMarkupOnEquipment),1)</f>
        <v>0</v>
      </c>
      <c r="J141" s="9">
        <f>'Input Sheet'!J205 * (1+Other_1_ProfitPercent) * IF(BidType="Hard Bid",(1+HB_AllowableOverheadOnChanges+HB_AllowableProfitOnChanges),1) * IF(BidType="Negotiated",(1+NG_AllowableFeeOnChange+NG_AllowableMarkupOnEquipment),1)</f>
        <v>0</v>
      </c>
      <c r="K141" s="9">
        <f>'Input Sheet'!K205 * (1+Other_1_ProfitPercent) * IF(BidType="Hard Bid",(1+HB_AllowableOverheadOnChanges+HB_AllowableProfitOnChanges),1) * IF(BidType="Negotiated",(1+NG_AllowableFeeOnChange+NG_AllowableMarkupOnEquipment),1)</f>
        <v>0</v>
      </c>
      <c r="L141" s="9">
        <f>'Input Sheet'!L205 * (1+Other_1_ProfitPercent) * IF(BidType="Hard Bid",(1+HB_AllowableOverheadOnChanges+HB_AllowableProfitOnChanges),1) * IF(BidType="Negotiated",(1+NG_AllowableFeeOnChange+NG_AllowableMarkupOnEquipment),1)</f>
        <v>0</v>
      </c>
      <c r="M141" s="9">
        <f>'Input Sheet'!M205 * (1+Other_1_ProfitPercent) * IF(BidType="Hard Bid",(1+HB_AllowableOverheadOnChanges+HB_AllowableProfitOnChanges),1) * IF(BidType="Negotiated",(1+NG_AllowableFeeOnChange+NG_AllowableMarkupOnEquipment),1)</f>
        <v>0</v>
      </c>
      <c r="N141" s="9">
        <f>'Input Sheet'!N205 * (1+Other_1_ProfitPercent) * IF(BidType="Hard Bid",(1+HB_AllowableOverheadOnChanges+HB_AllowableProfitOnChanges),1) * IF(BidType="Negotiated",(1+NG_AllowableFeeOnChange+NG_AllowableMarkupOnEquipment),1)</f>
        <v>0</v>
      </c>
      <c r="O141" s="9">
        <f>'Input Sheet'!O205 * (1+Other_1_ProfitPercent) * IF(BidType="Hard Bid",(1+HB_AllowableOverheadOnChanges+HB_AllowableProfitOnChanges),1) * IF(BidType="Negotiated",(1+NG_AllowableFeeOnChange+NG_AllowableMarkupOnEquipment),1)</f>
        <v>0</v>
      </c>
      <c r="P141" s="9">
        <f>'Input Sheet'!P205 * (1+Other_1_ProfitPercent) * IF(BidType="Hard Bid",(1+HB_AllowableOverheadOnChanges+HB_AllowableProfitOnChanges),1) * IF(BidType="Negotiated",(1+NG_AllowableFeeOnChange+NG_AllowableMarkupOnEquipment),1)</f>
        <v>0</v>
      </c>
      <c r="Q141" s="9">
        <f>'Input Sheet'!Q205 * (1+Other_1_ProfitPercent) * IF(BidType="Hard Bid",(1+HB_AllowableOverheadOnChanges+HB_AllowableProfitOnChanges),1) * IF(BidType="Negotiated",(1+NG_AllowableFeeOnChange+NG_AllowableMarkupOnEquipment),1)</f>
        <v>0</v>
      </c>
      <c r="R141" s="9">
        <f>'Input Sheet'!R205 * (1+Other_1_ProfitPercent) * IF(BidType="Hard Bid",(1+HB_AllowableOverheadOnChanges+HB_AllowableProfitOnChanges),1) * IF(BidType="Negotiated",(1+NG_AllowableFeeOnChange+NG_AllowableMarkupOnEquipment),1)</f>
        <v>0</v>
      </c>
      <c r="S141" s="9">
        <f>'Input Sheet'!S205 * (1+Other_1_ProfitPercent) * IF(BidType="Hard Bid",(1+HB_AllowableOverheadOnChanges+HB_AllowableProfitOnChanges),1) * IF(BidType="Negotiated",(1+NG_AllowableFeeOnChange+NG_AllowableMarkupOnEquipment),1)</f>
        <v>0</v>
      </c>
      <c r="T141" s="9">
        <f>'Input Sheet'!T205 * (1+Other_1_ProfitPercent) * IF(BidType="Hard Bid",(1+HB_AllowableOverheadOnChanges+HB_AllowableProfitOnChanges),1) * IF(BidType="Negotiated",(1+NG_AllowableFeeOnChange+NG_AllowableMarkupOnEquipment),1)</f>
        <v>0</v>
      </c>
      <c r="U141" s="9">
        <f>'Input Sheet'!U205 * (1+Other_1_ProfitPercent) * IF(BidType="Hard Bid",(1+HB_AllowableOverheadOnChanges+HB_AllowableProfitOnChanges),1) * IF(BidType="Negotiated",(1+NG_AllowableFeeOnChange+NG_AllowableMarkupOnEquipment),1)</f>
        <v>0</v>
      </c>
      <c r="V141" s="9">
        <f>'Input Sheet'!V205 * (1+Other_1_ProfitPercent) * IF(BidType="Hard Bid",(1+HB_AllowableOverheadOnChanges+HB_AllowableProfitOnChanges),1) * IF(BidType="Negotiated",(1+NG_AllowableFeeOnChange+NG_AllowableMarkupOnEquipment),1)</f>
        <v>0</v>
      </c>
      <c r="W141" s="9">
        <f>'Input Sheet'!W205 * (1+Other_1_ProfitPercent) * IF(BidType="Hard Bid",(1+HB_AllowableOverheadOnChanges+HB_AllowableProfitOnChanges),1) * IF(BidType="Negotiated",(1+NG_AllowableFeeOnChange+NG_AllowableMarkupOnEquipment),1)</f>
        <v>0</v>
      </c>
      <c r="X141" s="9">
        <f>'Input Sheet'!X205 * (1+Other_1_ProfitPercent) * IF(BidType="Hard Bid",(1+HB_AllowableOverheadOnChanges+HB_AllowableProfitOnChanges),1) * IF(BidType="Negotiated",(1+NG_AllowableFeeOnChange+NG_AllowableMarkupOnEquipment),1)</f>
        <v>0</v>
      </c>
      <c r="Y141" s="9">
        <f>'Input Sheet'!Y205 * (1+Other_1_ProfitPercent) * IF(BidType="Hard Bid",(1+HB_AllowableOverheadOnChanges+HB_AllowableProfitOnChanges),1) * IF(BidType="Negotiated",(1+NG_AllowableFeeOnChange+NG_AllowableMarkupOnEquipment),1)</f>
        <v>0</v>
      </c>
      <c r="Z141" s="9">
        <f>'Input Sheet'!Z205 * (1+Other_1_ProfitPercent) * IF(BidType="Hard Bid",(1+HB_AllowableOverheadOnChanges+HB_AllowableProfitOnChanges),1) * IF(BidType="Negotiated",(1+NG_AllowableFeeOnChange+NG_AllowableMarkupOnEquipment),1)</f>
        <v>0</v>
      </c>
      <c r="AA141" s="9">
        <f>'Input Sheet'!AA205 * (1+Other_1_ProfitPercent) * IF(BidType="Hard Bid",(1+HB_AllowableOverheadOnChanges+HB_AllowableProfitOnChanges),1) * IF(BidType="Negotiated",(1+NG_AllowableFeeOnChange+NG_AllowableMarkupOnEquipment),1)</f>
        <v>0</v>
      </c>
      <c r="AB141" s="9">
        <f>'Input Sheet'!AB205 * (1+Other_1_ProfitPercent) * IF(BidType="Hard Bid",(1+HB_AllowableOverheadOnChanges+HB_AllowableProfitOnChanges),1) * IF(BidType="Negotiated",(1+NG_AllowableFeeOnChange+NG_AllowableMarkupOnEquipment),1)</f>
        <v>0</v>
      </c>
      <c r="AC141" s="9">
        <f>'Input Sheet'!AC205 * (1+Other_1_ProfitPercent) * IF(BidType="Hard Bid",(1+HB_AllowableOverheadOnChanges+HB_AllowableProfitOnChanges),1) * IF(BidType="Negotiated",(1+NG_AllowableFeeOnChange+NG_AllowableMarkupOnEquipment),1)</f>
        <v>0</v>
      </c>
      <c r="AD141" s="9">
        <f>'Input Sheet'!AD205 * (1+Other_1_ProfitPercent) * IF(BidType="Hard Bid",(1+HB_AllowableOverheadOnChanges+HB_AllowableProfitOnChanges),1) * IF(BidType="Negotiated",(1+NG_AllowableFeeOnChange+NG_AllowableMarkupOnEquipment),1)</f>
        <v>0</v>
      </c>
      <c r="AE141" s="9">
        <f>'Input Sheet'!AE205 * (1+Other_1_ProfitPercent) * IF(BidType="Hard Bid",(1+HB_AllowableOverheadOnChanges+HB_AllowableProfitOnChanges),1) * IF(BidType="Negotiated",(1+NG_AllowableFeeOnChange+NG_AllowableMarkupOnEquipment),1)</f>
        <v>0</v>
      </c>
      <c r="AF141" s="9">
        <f>'Input Sheet'!AF205 * (1+Other_1_ProfitPercent) * IF(BidType="Hard Bid",(1+HB_AllowableOverheadOnChanges+HB_AllowableProfitOnChanges),1) * IF(BidType="Negotiated",(1+NG_AllowableFeeOnChange+NG_AllowableMarkupOnEquipment),1)</f>
        <v>0</v>
      </c>
      <c r="AG141" s="9">
        <f>'Input Sheet'!AG205 * (1+Other_1_ProfitPercent) * IF(BidType="Hard Bid",(1+HB_AllowableOverheadOnChanges+HB_AllowableProfitOnChanges),1) * IF(BidType="Negotiated",(1+NG_AllowableFeeOnChange+NG_AllowableMarkupOnEquipment),1)</f>
        <v>0</v>
      </c>
      <c r="AH141" s="9">
        <f>'Input Sheet'!AH205 * (1+Other_1_ProfitPercent) * IF(BidType="Hard Bid",(1+HB_AllowableOverheadOnChanges+HB_AllowableProfitOnChanges),1) * IF(BidType="Negotiated",(1+NG_AllowableFeeOnChange+NG_AllowableMarkupOnEquipment),1)</f>
        <v>0</v>
      </c>
      <c r="AI141" s="9">
        <f>'Input Sheet'!AI205 * (1+Other_1_ProfitPercent) * IF(BidType="Hard Bid",(1+HB_AllowableOverheadOnChanges+HB_AllowableProfitOnChanges),1) * IF(BidType="Negotiated",(1+NG_AllowableFeeOnChange+NG_AllowableMarkupOnEquipment),1)</f>
        <v>0</v>
      </c>
      <c r="AJ141" s="9">
        <f>'Input Sheet'!AJ205 * (1+Other_1_ProfitPercent) * IF(BidType="Hard Bid",(1+HB_AllowableOverheadOnChanges+HB_AllowableProfitOnChanges),1) * IF(BidType="Negotiated",(1+NG_AllowableFeeOnChange+NG_AllowableMarkupOnEquipment),1)</f>
        <v>0</v>
      </c>
      <c r="AK141" s="9">
        <f>'Input Sheet'!AK205 * (1+Other_1_ProfitPercent) * IF(BidType="Hard Bid",(1+HB_AllowableOverheadOnChanges+HB_AllowableProfitOnChanges),1) * IF(BidType="Negotiated",(1+NG_AllowableFeeOnChange+NG_AllowableMarkupOnEquipment),1)</f>
        <v>0</v>
      </c>
      <c r="AL141" s="9">
        <f>'Input Sheet'!AL205 * (1+Other_1_ProfitPercent) * IF(BidType="Hard Bid",(1+HB_AllowableOverheadOnChanges+HB_AllowableProfitOnChanges),1) * IF(BidType="Negotiated",(1+NG_AllowableFeeOnChange+NG_AllowableMarkupOnEquipment),1)</f>
        <v>0</v>
      </c>
      <c r="AM141" s="9">
        <f>'Input Sheet'!AM205 * (1+Other_1_ProfitPercent) * IF(BidType="Hard Bid",(1+HB_AllowableOverheadOnChanges+HB_AllowableProfitOnChanges),1) * IF(BidType="Negotiated",(1+NG_AllowableFeeOnChange+NG_AllowableMarkupOnEquipment),1)</f>
        <v>0</v>
      </c>
    </row>
    <row r="142" spans="2:39" x14ac:dyDescent="0.45">
      <c r="B142" s="39" t="str">
        <f>'Input Sheet'!B206</f>
        <v>Other_2</v>
      </c>
      <c r="C142" s="39" t="str">
        <f>'Input Sheet'!C206</f>
        <v>Tools &amp; Equipment</v>
      </c>
      <c r="D142" s="40">
        <f>'Input Sheet'!D206 * (1+Other_2_ProfitPercent) * IF(BidType="Hard Bid",(1+HB_AllowableOverheadOnChanges+HB_AllowableProfitOnChanges),1) * IF(BidType="Negotiated",(1+NG_AllowableFeeOnChange+NG_AllowableMarkupOnEquipment),1)</f>
        <v>0</v>
      </c>
      <c r="E142" s="40">
        <f>'Input Sheet'!E206 * (1+Other_2_ProfitPercent) * IF(BidType="Hard Bid",(1+HB_AllowableOverheadOnChanges+HB_AllowableProfitOnChanges),1) * IF(BidType="Negotiated",(1+NG_AllowableFeeOnChange+NG_AllowableMarkupOnEquipment),1)</f>
        <v>0</v>
      </c>
      <c r="F142" s="40">
        <f>'Input Sheet'!F206 * (1+Other_2_ProfitPercent) * IF(BidType="Hard Bid",(1+HB_AllowableOverheadOnChanges+HB_AllowableProfitOnChanges),1) * IF(BidType="Negotiated",(1+NG_AllowableFeeOnChange+NG_AllowableMarkupOnEquipment),1)</f>
        <v>0</v>
      </c>
      <c r="G142" s="40">
        <f>'Input Sheet'!G206 * (1+Other_2_ProfitPercent) * IF(BidType="Hard Bid",(1+HB_AllowableOverheadOnChanges+HB_AllowableProfitOnChanges),1) * IF(BidType="Negotiated",(1+NG_AllowableFeeOnChange+NG_AllowableMarkupOnEquipment),1)</f>
        <v>0</v>
      </c>
      <c r="H142" s="40">
        <f>'Input Sheet'!H206 * (1+Other_2_ProfitPercent) * IF(BidType="Hard Bid",(1+HB_AllowableOverheadOnChanges+HB_AllowableProfitOnChanges),1) * IF(BidType="Negotiated",(1+NG_AllowableFeeOnChange+NG_AllowableMarkupOnEquipment),1)</f>
        <v>0</v>
      </c>
      <c r="I142" s="40">
        <f>'Input Sheet'!I206 * (1+Other_2_ProfitPercent) * IF(BidType="Hard Bid",(1+HB_AllowableOverheadOnChanges+HB_AllowableProfitOnChanges),1) * IF(BidType="Negotiated",(1+NG_AllowableFeeOnChange+NG_AllowableMarkupOnEquipment),1)</f>
        <v>0</v>
      </c>
      <c r="J142" s="40">
        <f>'Input Sheet'!J206 * (1+Other_2_ProfitPercent) * IF(BidType="Hard Bid",(1+HB_AllowableOverheadOnChanges+HB_AllowableProfitOnChanges),1) * IF(BidType="Negotiated",(1+NG_AllowableFeeOnChange+NG_AllowableMarkupOnEquipment),1)</f>
        <v>0</v>
      </c>
      <c r="K142" s="40">
        <f>'Input Sheet'!K206 * (1+Other_2_ProfitPercent) * IF(BidType="Hard Bid",(1+HB_AllowableOverheadOnChanges+HB_AllowableProfitOnChanges),1) * IF(BidType="Negotiated",(1+NG_AllowableFeeOnChange+NG_AllowableMarkupOnEquipment),1)</f>
        <v>0</v>
      </c>
      <c r="L142" s="40">
        <f>'Input Sheet'!L206 * (1+Other_2_ProfitPercent) * IF(BidType="Hard Bid",(1+HB_AllowableOverheadOnChanges+HB_AllowableProfitOnChanges),1) * IF(BidType="Negotiated",(1+NG_AllowableFeeOnChange+NG_AllowableMarkupOnEquipment),1)</f>
        <v>0</v>
      </c>
      <c r="M142" s="40">
        <f>'Input Sheet'!M206 * (1+Other_2_ProfitPercent) * IF(BidType="Hard Bid",(1+HB_AllowableOverheadOnChanges+HB_AllowableProfitOnChanges),1) * IF(BidType="Negotiated",(1+NG_AllowableFeeOnChange+NG_AllowableMarkupOnEquipment),1)</f>
        <v>0</v>
      </c>
      <c r="N142" s="40">
        <f>'Input Sheet'!N206 * (1+Other_2_ProfitPercent) * IF(BidType="Hard Bid",(1+HB_AllowableOverheadOnChanges+HB_AllowableProfitOnChanges),1) * IF(BidType="Negotiated",(1+NG_AllowableFeeOnChange+NG_AllowableMarkupOnEquipment),1)</f>
        <v>0</v>
      </c>
      <c r="O142" s="40">
        <f>'Input Sheet'!O206 * (1+Other_2_ProfitPercent) * IF(BidType="Hard Bid",(1+HB_AllowableOverheadOnChanges+HB_AllowableProfitOnChanges),1) * IF(BidType="Negotiated",(1+NG_AllowableFeeOnChange+NG_AllowableMarkupOnEquipment),1)</f>
        <v>0</v>
      </c>
      <c r="P142" s="40">
        <f>'Input Sheet'!P206 * (1+Other_2_ProfitPercent) * IF(BidType="Hard Bid",(1+HB_AllowableOverheadOnChanges+HB_AllowableProfitOnChanges),1) * IF(BidType="Negotiated",(1+NG_AllowableFeeOnChange+NG_AllowableMarkupOnEquipment),1)</f>
        <v>0</v>
      </c>
      <c r="Q142" s="40">
        <f>'Input Sheet'!Q206 * (1+Other_2_ProfitPercent) * IF(BidType="Hard Bid",(1+HB_AllowableOverheadOnChanges+HB_AllowableProfitOnChanges),1) * IF(BidType="Negotiated",(1+NG_AllowableFeeOnChange+NG_AllowableMarkupOnEquipment),1)</f>
        <v>0</v>
      </c>
      <c r="R142" s="40">
        <f>'Input Sheet'!R206 * (1+Other_2_ProfitPercent) * IF(BidType="Hard Bid",(1+HB_AllowableOverheadOnChanges+HB_AllowableProfitOnChanges),1) * IF(BidType="Negotiated",(1+NG_AllowableFeeOnChange+NG_AllowableMarkupOnEquipment),1)</f>
        <v>0</v>
      </c>
      <c r="S142" s="40">
        <f>'Input Sheet'!S206 * (1+Other_2_ProfitPercent) * IF(BidType="Hard Bid",(1+HB_AllowableOverheadOnChanges+HB_AllowableProfitOnChanges),1) * IF(BidType="Negotiated",(1+NG_AllowableFeeOnChange+NG_AllowableMarkupOnEquipment),1)</f>
        <v>0</v>
      </c>
      <c r="T142" s="40">
        <f>'Input Sheet'!T206 * (1+Other_2_ProfitPercent) * IF(BidType="Hard Bid",(1+HB_AllowableOverheadOnChanges+HB_AllowableProfitOnChanges),1) * IF(BidType="Negotiated",(1+NG_AllowableFeeOnChange+NG_AllowableMarkupOnEquipment),1)</f>
        <v>0</v>
      </c>
      <c r="U142" s="40">
        <f>'Input Sheet'!U206 * (1+Other_2_ProfitPercent) * IF(BidType="Hard Bid",(1+HB_AllowableOverheadOnChanges+HB_AllowableProfitOnChanges),1) * IF(BidType="Negotiated",(1+NG_AllowableFeeOnChange+NG_AllowableMarkupOnEquipment),1)</f>
        <v>0</v>
      </c>
      <c r="V142" s="40">
        <f>'Input Sheet'!V206 * (1+Other_2_ProfitPercent) * IF(BidType="Hard Bid",(1+HB_AllowableOverheadOnChanges+HB_AllowableProfitOnChanges),1) * IF(BidType="Negotiated",(1+NG_AllowableFeeOnChange+NG_AllowableMarkupOnEquipment),1)</f>
        <v>0</v>
      </c>
      <c r="W142" s="40">
        <f>'Input Sheet'!W206 * (1+Other_2_ProfitPercent) * IF(BidType="Hard Bid",(1+HB_AllowableOverheadOnChanges+HB_AllowableProfitOnChanges),1) * IF(BidType="Negotiated",(1+NG_AllowableFeeOnChange+NG_AllowableMarkupOnEquipment),1)</f>
        <v>0</v>
      </c>
      <c r="X142" s="40">
        <f>'Input Sheet'!X206 * (1+Other_2_ProfitPercent) * IF(BidType="Hard Bid",(1+HB_AllowableOverheadOnChanges+HB_AllowableProfitOnChanges),1) * IF(BidType="Negotiated",(1+NG_AllowableFeeOnChange+NG_AllowableMarkupOnEquipment),1)</f>
        <v>0</v>
      </c>
      <c r="Y142" s="40">
        <f>'Input Sheet'!Y206 * (1+Other_2_ProfitPercent) * IF(BidType="Hard Bid",(1+HB_AllowableOverheadOnChanges+HB_AllowableProfitOnChanges),1) * IF(BidType="Negotiated",(1+NG_AllowableFeeOnChange+NG_AllowableMarkupOnEquipment),1)</f>
        <v>0</v>
      </c>
      <c r="Z142" s="40">
        <f>'Input Sheet'!Z206 * (1+Other_2_ProfitPercent) * IF(BidType="Hard Bid",(1+HB_AllowableOverheadOnChanges+HB_AllowableProfitOnChanges),1) * IF(BidType="Negotiated",(1+NG_AllowableFeeOnChange+NG_AllowableMarkupOnEquipment),1)</f>
        <v>0</v>
      </c>
      <c r="AA142" s="40">
        <f>'Input Sheet'!AA206 * (1+Other_2_ProfitPercent) * IF(BidType="Hard Bid",(1+HB_AllowableOverheadOnChanges+HB_AllowableProfitOnChanges),1) * IF(BidType="Negotiated",(1+NG_AllowableFeeOnChange+NG_AllowableMarkupOnEquipment),1)</f>
        <v>0</v>
      </c>
      <c r="AB142" s="40">
        <f>'Input Sheet'!AB206 * (1+Other_2_ProfitPercent) * IF(BidType="Hard Bid",(1+HB_AllowableOverheadOnChanges+HB_AllowableProfitOnChanges),1) * IF(BidType="Negotiated",(1+NG_AllowableFeeOnChange+NG_AllowableMarkupOnEquipment),1)</f>
        <v>0</v>
      </c>
      <c r="AC142" s="40">
        <f>'Input Sheet'!AC206 * (1+Other_2_ProfitPercent) * IF(BidType="Hard Bid",(1+HB_AllowableOverheadOnChanges+HB_AllowableProfitOnChanges),1) * IF(BidType="Negotiated",(1+NG_AllowableFeeOnChange+NG_AllowableMarkupOnEquipment),1)</f>
        <v>0</v>
      </c>
      <c r="AD142" s="40">
        <f>'Input Sheet'!AD206 * (1+Other_2_ProfitPercent) * IF(BidType="Hard Bid",(1+HB_AllowableOverheadOnChanges+HB_AllowableProfitOnChanges),1) * IF(BidType="Negotiated",(1+NG_AllowableFeeOnChange+NG_AllowableMarkupOnEquipment),1)</f>
        <v>0</v>
      </c>
      <c r="AE142" s="40">
        <f>'Input Sheet'!AE206 * (1+Other_2_ProfitPercent) * IF(BidType="Hard Bid",(1+HB_AllowableOverheadOnChanges+HB_AllowableProfitOnChanges),1) * IF(BidType="Negotiated",(1+NG_AllowableFeeOnChange+NG_AllowableMarkupOnEquipment),1)</f>
        <v>0</v>
      </c>
      <c r="AF142" s="40">
        <f>'Input Sheet'!AF206 * (1+Other_2_ProfitPercent) * IF(BidType="Hard Bid",(1+HB_AllowableOverheadOnChanges+HB_AllowableProfitOnChanges),1) * IF(BidType="Negotiated",(1+NG_AllowableFeeOnChange+NG_AllowableMarkupOnEquipment),1)</f>
        <v>0</v>
      </c>
      <c r="AG142" s="40">
        <f>'Input Sheet'!AG206 * (1+Other_2_ProfitPercent) * IF(BidType="Hard Bid",(1+HB_AllowableOverheadOnChanges+HB_AllowableProfitOnChanges),1) * IF(BidType="Negotiated",(1+NG_AllowableFeeOnChange+NG_AllowableMarkupOnEquipment),1)</f>
        <v>0</v>
      </c>
      <c r="AH142" s="40">
        <f>'Input Sheet'!AH206 * (1+Other_2_ProfitPercent) * IF(BidType="Hard Bid",(1+HB_AllowableOverheadOnChanges+HB_AllowableProfitOnChanges),1) * IF(BidType="Negotiated",(1+NG_AllowableFeeOnChange+NG_AllowableMarkupOnEquipment),1)</f>
        <v>0</v>
      </c>
      <c r="AI142" s="40">
        <f>'Input Sheet'!AI206 * (1+Other_2_ProfitPercent) * IF(BidType="Hard Bid",(1+HB_AllowableOverheadOnChanges+HB_AllowableProfitOnChanges),1) * IF(BidType="Negotiated",(1+NG_AllowableFeeOnChange+NG_AllowableMarkupOnEquipment),1)</f>
        <v>0</v>
      </c>
      <c r="AJ142" s="40">
        <f>'Input Sheet'!AJ206 * (1+Other_2_ProfitPercent) * IF(BidType="Hard Bid",(1+HB_AllowableOverheadOnChanges+HB_AllowableProfitOnChanges),1) * IF(BidType="Negotiated",(1+NG_AllowableFeeOnChange+NG_AllowableMarkupOnEquipment),1)</f>
        <v>0</v>
      </c>
      <c r="AK142" s="40">
        <f>'Input Sheet'!AK206 * (1+Other_2_ProfitPercent) * IF(BidType="Hard Bid",(1+HB_AllowableOverheadOnChanges+HB_AllowableProfitOnChanges),1) * IF(BidType="Negotiated",(1+NG_AllowableFeeOnChange+NG_AllowableMarkupOnEquipment),1)</f>
        <v>0</v>
      </c>
      <c r="AL142" s="40">
        <f>'Input Sheet'!AL206 * (1+Other_2_ProfitPercent) * IF(BidType="Hard Bid",(1+HB_AllowableOverheadOnChanges+HB_AllowableProfitOnChanges),1) * IF(BidType="Negotiated",(1+NG_AllowableFeeOnChange+NG_AllowableMarkupOnEquipment),1)</f>
        <v>0</v>
      </c>
      <c r="AM142" s="40">
        <f>'Input Sheet'!AM206 * (1+Other_2_ProfitPercent) * IF(BidType="Hard Bid",(1+HB_AllowableOverheadOnChanges+HB_AllowableProfitOnChanges),1) * IF(BidType="Negotiated",(1+NG_AllowableFeeOnChange+NG_AllowableMarkupOnEquipment),1)</f>
        <v>0</v>
      </c>
    </row>
    <row r="143" spans="2:39" x14ac:dyDescent="0.45">
      <c r="B143" s="38" t="str">
        <f>'Input Sheet'!B207</f>
        <v>Other_2</v>
      </c>
      <c r="C143" s="38" t="str">
        <f>'Input Sheet'!C207</f>
        <v>Materials</v>
      </c>
      <c r="D143" s="9">
        <f>'Input Sheet'!D207 * (1+Other_2_ProfitPercent) * IF(BidType="Hard Bid",(1+HB_AllowableOverheadOnChanges+HB_AllowableProfitOnChanges),1) * IF(BidType="Negotiated",(1+NG_AllowableFeeOnChange+NG_AllowableMarkupOnEquipment),1)</f>
        <v>0</v>
      </c>
      <c r="E143" s="9">
        <f>'Input Sheet'!E207 * (1+Other_2_ProfitPercent) * IF(BidType="Hard Bid",(1+HB_AllowableOverheadOnChanges+HB_AllowableProfitOnChanges),1) * IF(BidType="Negotiated",(1+NG_AllowableFeeOnChange+NG_AllowableMarkupOnEquipment),1)</f>
        <v>0</v>
      </c>
      <c r="F143" s="9">
        <f>'Input Sheet'!F207 * (1+Other_2_ProfitPercent) * IF(BidType="Hard Bid",(1+HB_AllowableOverheadOnChanges+HB_AllowableProfitOnChanges),1) * IF(BidType="Negotiated",(1+NG_AllowableFeeOnChange+NG_AllowableMarkupOnEquipment),1)</f>
        <v>0</v>
      </c>
      <c r="G143" s="9">
        <f>'Input Sheet'!G207 * (1+Other_2_ProfitPercent) * IF(BidType="Hard Bid",(1+HB_AllowableOverheadOnChanges+HB_AllowableProfitOnChanges),1) * IF(BidType="Negotiated",(1+NG_AllowableFeeOnChange+NG_AllowableMarkupOnEquipment),1)</f>
        <v>0</v>
      </c>
      <c r="H143" s="9">
        <f>'Input Sheet'!H207 * (1+Other_2_ProfitPercent) * IF(BidType="Hard Bid",(1+HB_AllowableOverheadOnChanges+HB_AllowableProfitOnChanges),1) * IF(BidType="Negotiated",(1+NG_AllowableFeeOnChange+NG_AllowableMarkupOnEquipment),1)</f>
        <v>0</v>
      </c>
      <c r="I143" s="9">
        <f>'Input Sheet'!I207 * (1+Other_2_ProfitPercent) * IF(BidType="Hard Bid",(1+HB_AllowableOverheadOnChanges+HB_AllowableProfitOnChanges),1) * IF(BidType="Negotiated",(1+NG_AllowableFeeOnChange+NG_AllowableMarkupOnEquipment),1)</f>
        <v>0</v>
      </c>
      <c r="J143" s="9">
        <f>'Input Sheet'!J207 * (1+Other_2_ProfitPercent) * IF(BidType="Hard Bid",(1+HB_AllowableOverheadOnChanges+HB_AllowableProfitOnChanges),1) * IF(BidType="Negotiated",(1+NG_AllowableFeeOnChange+NG_AllowableMarkupOnEquipment),1)</f>
        <v>0</v>
      </c>
      <c r="K143" s="9">
        <f>'Input Sheet'!K207 * (1+Other_2_ProfitPercent) * IF(BidType="Hard Bid",(1+HB_AllowableOverheadOnChanges+HB_AllowableProfitOnChanges),1) * IF(BidType="Negotiated",(1+NG_AllowableFeeOnChange+NG_AllowableMarkupOnEquipment),1)</f>
        <v>0</v>
      </c>
      <c r="L143" s="9">
        <f>'Input Sheet'!L207 * (1+Other_2_ProfitPercent) * IF(BidType="Hard Bid",(1+HB_AllowableOverheadOnChanges+HB_AllowableProfitOnChanges),1) * IF(BidType="Negotiated",(1+NG_AllowableFeeOnChange+NG_AllowableMarkupOnEquipment),1)</f>
        <v>0</v>
      </c>
      <c r="M143" s="9">
        <f>'Input Sheet'!M207 * (1+Other_2_ProfitPercent) * IF(BidType="Hard Bid",(1+HB_AllowableOverheadOnChanges+HB_AllowableProfitOnChanges),1) * IF(BidType="Negotiated",(1+NG_AllowableFeeOnChange+NG_AllowableMarkupOnEquipment),1)</f>
        <v>0</v>
      </c>
      <c r="N143" s="9">
        <f>'Input Sheet'!N207 * (1+Other_2_ProfitPercent) * IF(BidType="Hard Bid",(1+HB_AllowableOverheadOnChanges+HB_AllowableProfitOnChanges),1) * IF(BidType="Negotiated",(1+NG_AllowableFeeOnChange+NG_AllowableMarkupOnEquipment),1)</f>
        <v>0</v>
      </c>
      <c r="O143" s="9">
        <f>'Input Sheet'!O207 * (1+Other_2_ProfitPercent) * IF(BidType="Hard Bid",(1+HB_AllowableOverheadOnChanges+HB_AllowableProfitOnChanges),1) * IF(BidType="Negotiated",(1+NG_AllowableFeeOnChange+NG_AllowableMarkupOnEquipment),1)</f>
        <v>0</v>
      </c>
      <c r="P143" s="9">
        <f>'Input Sheet'!P207 * (1+Other_2_ProfitPercent) * IF(BidType="Hard Bid",(1+HB_AllowableOverheadOnChanges+HB_AllowableProfitOnChanges),1) * IF(BidType="Negotiated",(1+NG_AllowableFeeOnChange+NG_AllowableMarkupOnEquipment),1)</f>
        <v>0</v>
      </c>
      <c r="Q143" s="9">
        <f>'Input Sheet'!Q207 * (1+Other_2_ProfitPercent) * IF(BidType="Hard Bid",(1+HB_AllowableOverheadOnChanges+HB_AllowableProfitOnChanges),1) * IF(BidType="Negotiated",(1+NG_AllowableFeeOnChange+NG_AllowableMarkupOnEquipment),1)</f>
        <v>0</v>
      </c>
      <c r="R143" s="9">
        <f>'Input Sheet'!R207 * (1+Other_2_ProfitPercent) * IF(BidType="Hard Bid",(1+HB_AllowableOverheadOnChanges+HB_AllowableProfitOnChanges),1) * IF(BidType="Negotiated",(1+NG_AllowableFeeOnChange+NG_AllowableMarkupOnEquipment),1)</f>
        <v>0</v>
      </c>
      <c r="S143" s="9">
        <f>'Input Sheet'!S207 * (1+Other_2_ProfitPercent) * IF(BidType="Hard Bid",(1+HB_AllowableOverheadOnChanges+HB_AllowableProfitOnChanges),1) * IF(BidType="Negotiated",(1+NG_AllowableFeeOnChange+NG_AllowableMarkupOnEquipment),1)</f>
        <v>0</v>
      </c>
      <c r="T143" s="9">
        <f>'Input Sheet'!T207 * (1+Other_2_ProfitPercent) * IF(BidType="Hard Bid",(1+HB_AllowableOverheadOnChanges+HB_AllowableProfitOnChanges),1) * IF(BidType="Negotiated",(1+NG_AllowableFeeOnChange+NG_AllowableMarkupOnEquipment),1)</f>
        <v>0</v>
      </c>
      <c r="U143" s="9">
        <f>'Input Sheet'!U207 * (1+Other_2_ProfitPercent) * IF(BidType="Hard Bid",(1+HB_AllowableOverheadOnChanges+HB_AllowableProfitOnChanges),1) * IF(BidType="Negotiated",(1+NG_AllowableFeeOnChange+NG_AllowableMarkupOnEquipment),1)</f>
        <v>0</v>
      </c>
      <c r="V143" s="9">
        <f>'Input Sheet'!V207 * (1+Other_2_ProfitPercent) * IF(BidType="Hard Bid",(1+HB_AllowableOverheadOnChanges+HB_AllowableProfitOnChanges),1) * IF(BidType="Negotiated",(1+NG_AllowableFeeOnChange+NG_AllowableMarkupOnEquipment),1)</f>
        <v>0</v>
      </c>
      <c r="W143" s="9">
        <f>'Input Sheet'!W207 * (1+Other_2_ProfitPercent) * IF(BidType="Hard Bid",(1+HB_AllowableOverheadOnChanges+HB_AllowableProfitOnChanges),1) * IF(BidType="Negotiated",(1+NG_AllowableFeeOnChange+NG_AllowableMarkupOnEquipment),1)</f>
        <v>0</v>
      </c>
      <c r="X143" s="9">
        <f>'Input Sheet'!X207 * (1+Other_2_ProfitPercent) * IF(BidType="Hard Bid",(1+HB_AllowableOverheadOnChanges+HB_AllowableProfitOnChanges),1) * IF(BidType="Negotiated",(1+NG_AllowableFeeOnChange+NG_AllowableMarkupOnEquipment),1)</f>
        <v>0</v>
      </c>
      <c r="Y143" s="9">
        <f>'Input Sheet'!Y207 * (1+Other_2_ProfitPercent) * IF(BidType="Hard Bid",(1+HB_AllowableOverheadOnChanges+HB_AllowableProfitOnChanges),1) * IF(BidType="Negotiated",(1+NG_AllowableFeeOnChange+NG_AllowableMarkupOnEquipment),1)</f>
        <v>0</v>
      </c>
      <c r="Z143" s="9">
        <f>'Input Sheet'!Z207 * (1+Other_2_ProfitPercent) * IF(BidType="Hard Bid",(1+HB_AllowableOverheadOnChanges+HB_AllowableProfitOnChanges),1) * IF(BidType="Negotiated",(1+NG_AllowableFeeOnChange+NG_AllowableMarkupOnEquipment),1)</f>
        <v>0</v>
      </c>
      <c r="AA143" s="9">
        <f>'Input Sheet'!AA207 * (1+Other_2_ProfitPercent) * IF(BidType="Hard Bid",(1+HB_AllowableOverheadOnChanges+HB_AllowableProfitOnChanges),1) * IF(BidType="Negotiated",(1+NG_AllowableFeeOnChange+NG_AllowableMarkupOnEquipment),1)</f>
        <v>0</v>
      </c>
      <c r="AB143" s="9">
        <f>'Input Sheet'!AB207 * (1+Other_2_ProfitPercent) * IF(BidType="Hard Bid",(1+HB_AllowableOverheadOnChanges+HB_AllowableProfitOnChanges),1) * IF(BidType="Negotiated",(1+NG_AllowableFeeOnChange+NG_AllowableMarkupOnEquipment),1)</f>
        <v>0</v>
      </c>
      <c r="AC143" s="9">
        <f>'Input Sheet'!AC207 * (1+Other_2_ProfitPercent) * IF(BidType="Hard Bid",(1+HB_AllowableOverheadOnChanges+HB_AllowableProfitOnChanges),1) * IF(BidType="Negotiated",(1+NG_AllowableFeeOnChange+NG_AllowableMarkupOnEquipment),1)</f>
        <v>0</v>
      </c>
      <c r="AD143" s="9">
        <f>'Input Sheet'!AD207 * (1+Other_2_ProfitPercent) * IF(BidType="Hard Bid",(1+HB_AllowableOverheadOnChanges+HB_AllowableProfitOnChanges),1) * IF(BidType="Negotiated",(1+NG_AllowableFeeOnChange+NG_AllowableMarkupOnEquipment),1)</f>
        <v>0</v>
      </c>
      <c r="AE143" s="9">
        <f>'Input Sheet'!AE207 * (1+Other_2_ProfitPercent) * IF(BidType="Hard Bid",(1+HB_AllowableOverheadOnChanges+HB_AllowableProfitOnChanges),1) * IF(BidType="Negotiated",(1+NG_AllowableFeeOnChange+NG_AllowableMarkupOnEquipment),1)</f>
        <v>0</v>
      </c>
      <c r="AF143" s="9">
        <f>'Input Sheet'!AF207 * (1+Other_2_ProfitPercent) * IF(BidType="Hard Bid",(1+HB_AllowableOverheadOnChanges+HB_AllowableProfitOnChanges),1) * IF(BidType="Negotiated",(1+NG_AllowableFeeOnChange+NG_AllowableMarkupOnEquipment),1)</f>
        <v>0</v>
      </c>
      <c r="AG143" s="9">
        <f>'Input Sheet'!AG207 * (1+Other_2_ProfitPercent) * IF(BidType="Hard Bid",(1+HB_AllowableOverheadOnChanges+HB_AllowableProfitOnChanges),1) * IF(BidType="Negotiated",(1+NG_AllowableFeeOnChange+NG_AllowableMarkupOnEquipment),1)</f>
        <v>0</v>
      </c>
      <c r="AH143" s="9">
        <f>'Input Sheet'!AH207 * (1+Other_2_ProfitPercent) * IF(BidType="Hard Bid",(1+HB_AllowableOverheadOnChanges+HB_AllowableProfitOnChanges),1) * IF(BidType="Negotiated",(1+NG_AllowableFeeOnChange+NG_AllowableMarkupOnEquipment),1)</f>
        <v>0</v>
      </c>
      <c r="AI143" s="9">
        <f>'Input Sheet'!AI207 * (1+Other_2_ProfitPercent) * IF(BidType="Hard Bid",(1+HB_AllowableOverheadOnChanges+HB_AllowableProfitOnChanges),1) * IF(BidType="Negotiated",(1+NG_AllowableFeeOnChange+NG_AllowableMarkupOnEquipment),1)</f>
        <v>0</v>
      </c>
      <c r="AJ143" s="9">
        <f>'Input Sheet'!AJ207 * (1+Other_2_ProfitPercent) * IF(BidType="Hard Bid",(1+HB_AllowableOverheadOnChanges+HB_AllowableProfitOnChanges),1) * IF(BidType="Negotiated",(1+NG_AllowableFeeOnChange+NG_AllowableMarkupOnEquipment),1)</f>
        <v>0</v>
      </c>
      <c r="AK143" s="9">
        <f>'Input Sheet'!AK207 * (1+Other_2_ProfitPercent) * IF(BidType="Hard Bid",(1+HB_AllowableOverheadOnChanges+HB_AllowableProfitOnChanges),1) * IF(BidType="Negotiated",(1+NG_AllowableFeeOnChange+NG_AllowableMarkupOnEquipment),1)</f>
        <v>0</v>
      </c>
      <c r="AL143" s="9">
        <f>'Input Sheet'!AL207 * (1+Other_2_ProfitPercent) * IF(BidType="Hard Bid",(1+HB_AllowableOverheadOnChanges+HB_AllowableProfitOnChanges),1) * IF(BidType="Negotiated",(1+NG_AllowableFeeOnChange+NG_AllowableMarkupOnEquipment),1)</f>
        <v>0</v>
      </c>
      <c r="AM143" s="9">
        <f>'Input Sheet'!AM207 * (1+Other_2_ProfitPercent) * IF(BidType="Hard Bid",(1+HB_AllowableOverheadOnChanges+HB_AllowableProfitOnChanges),1) * IF(BidType="Negotiated",(1+NG_AllowableFeeOnChange+NG_AllowableMarkupOnEquipment),1)</f>
        <v>0</v>
      </c>
    </row>
    <row r="144" spans="2:39" x14ac:dyDescent="0.45">
      <c r="B144" s="38" t="str">
        <f>'Input Sheet'!B208</f>
        <v>Other_2</v>
      </c>
      <c r="C144" s="38" t="str">
        <f>'Input Sheet'!C208</f>
        <v>Consumables</v>
      </c>
      <c r="D144" s="9">
        <f>'Input Sheet'!D208 * (1+Other_2_ProfitPercent) * IF(BidType="Hard Bid",(1+HB_AllowableOverheadOnChanges+HB_AllowableProfitOnChanges),1) * IF(BidType="Negotiated",(1+NG_AllowableFeeOnChange+NG_AllowableMarkupOnEquipment),1)</f>
        <v>0</v>
      </c>
      <c r="E144" s="9">
        <f>'Input Sheet'!E208 * (1+Other_2_ProfitPercent) * IF(BidType="Hard Bid",(1+HB_AllowableOverheadOnChanges+HB_AllowableProfitOnChanges),1) * IF(BidType="Negotiated",(1+NG_AllowableFeeOnChange+NG_AllowableMarkupOnEquipment),1)</f>
        <v>0</v>
      </c>
      <c r="F144" s="9">
        <f>'Input Sheet'!F208 * (1+Other_2_ProfitPercent) * IF(BidType="Hard Bid",(1+HB_AllowableOverheadOnChanges+HB_AllowableProfitOnChanges),1) * IF(BidType="Negotiated",(1+NG_AllowableFeeOnChange+NG_AllowableMarkupOnEquipment),1)</f>
        <v>0</v>
      </c>
      <c r="G144" s="9">
        <f>'Input Sheet'!G208 * (1+Other_2_ProfitPercent) * IF(BidType="Hard Bid",(1+HB_AllowableOverheadOnChanges+HB_AllowableProfitOnChanges),1) * IF(BidType="Negotiated",(1+NG_AllowableFeeOnChange+NG_AllowableMarkupOnEquipment),1)</f>
        <v>0</v>
      </c>
      <c r="H144" s="9">
        <f>'Input Sheet'!H208 * (1+Other_2_ProfitPercent) * IF(BidType="Hard Bid",(1+HB_AllowableOverheadOnChanges+HB_AllowableProfitOnChanges),1) * IF(BidType="Negotiated",(1+NG_AllowableFeeOnChange+NG_AllowableMarkupOnEquipment),1)</f>
        <v>0</v>
      </c>
      <c r="I144" s="9">
        <f>'Input Sheet'!I208 * (1+Other_2_ProfitPercent) * IF(BidType="Hard Bid",(1+HB_AllowableOverheadOnChanges+HB_AllowableProfitOnChanges),1) * IF(BidType="Negotiated",(1+NG_AllowableFeeOnChange+NG_AllowableMarkupOnEquipment),1)</f>
        <v>0</v>
      </c>
      <c r="J144" s="9">
        <f>'Input Sheet'!J208 * (1+Other_2_ProfitPercent) * IF(BidType="Hard Bid",(1+HB_AllowableOverheadOnChanges+HB_AllowableProfitOnChanges),1) * IF(BidType="Negotiated",(1+NG_AllowableFeeOnChange+NG_AllowableMarkupOnEquipment),1)</f>
        <v>0</v>
      </c>
      <c r="K144" s="9">
        <f>'Input Sheet'!K208 * (1+Other_2_ProfitPercent) * IF(BidType="Hard Bid",(1+HB_AllowableOverheadOnChanges+HB_AllowableProfitOnChanges),1) * IF(BidType="Negotiated",(1+NG_AllowableFeeOnChange+NG_AllowableMarkupOnEquipment),1)</f>
        <v>0</v>
      </c>
      <c r="L144" s="9">
        <f>'Input Sheet'!L208 * (1+Other_2_ProfitPercent) * IF(BidType="Hard Bid",(1+HB_AllowableOverheadOnChanges+HB_AllowableProfitOnChanges),1) * IF(BidType="Negotiated",(1+NG_AllowableFeeOnChange+NG_AllowableMarkupOnEquipment),1)</f>
        <v>0</v>
      </c>
      <c r="M144" s="9">
        <f>'Input Sheet'!M208 * (1+Other_2_ProfitPercent) * IF(BidType="Hard Bid",(1+HB_AllowableOverheadOnChanges+HB_AllowableProfitOnChanges),1) * IF(BidType="Negotiated",(1+NG_AllowableFeeOnChange+NG_AllowableMarkupOnEquipment),1)</f>
        <v>0</v>
      </c>
      <c r="N144" s="9">
        <f>'Input Sheet'!N208 * (1+Other_2_ProfitPercent) * IF(BidType="Hard Bid",(1+HB_AllowableOverheadOnChanges+HB_AllowableProfitOnChanges),1) * IF(BidType="Negotiated",(1+NG_AllowableFeeOnChange+NG_AllowableMarkupOnEquipment),1)</f>
        <v>0</v>
      </c>
      <c r="O144" s="9">
        <f>'Input Sheet'!O208 * (1+Other_2_ProfitPercent) * IF(BidType="Hard Bid",(1+HB_AllowableOverheadOnChanges+HB_AllowableProfitOnChanges),1) * IF(BidType="Negotiated",(1+NG_AllowableFeeOnChange+NG_AllowableMarkupOnEquipment),1)</f>
        <v>0</v>
      </c>
      <c r="P144" s="9">
        <f>'Input Sheet'!P208 * (1+Other_2_ProfitPercent) * IF(BidType="Hard Bid",(1+HB_AllowableOverheadOnChanges+HB_AllowableProfitOnChanges),1) * IF(BidType="Negotiated",(1+NG_AllowableFeeOnChange+NG_AllowableMarkupOnEquipment),1)</f>
        <v>0</v>
      </c>
      <c r="Q144" s="9">
        <f>'Input Sheet'!Q208 * (1+Other_2_ProfitPercent) * IF(BidType="Hard Bid",(1+HB_AllowableOverheadOnChanges+HB_AllowableProfitOnChanges),1) * IF(BidType="Negotiated",(1+NG_AllowableFeeOnChange+NG_AllowableMarkupOnEquipment),1)</f>
        <v>0</v>
      </c>
      <c r="R144" s="9">
        <f>'Input Sheet'!R208 * (1+Other_2_ProfitPercent) * IF(BidType="Hard Bid",(1+HB_AllowableOverheadOnChanges+HB_AllowableProfitOnChanges),1) * IF(BidType="Negotiated",(1+NG_AllowableFeeOnChange+NG_AllowableMarkupOnEquipment),1)</f>
        <v>0</v>
      </c>
      <c r="S144" s="9">
        <f>'Input Sheet'!S208 * (1+Other_2_ProfitPercent) * IF(BidType="Hard Bid",(1+HB_AllowableOverheadOnChanges+HB_AllowableProfitOnChanges),1) * IF(BidType="Negotiated",(1+NG_AllowableFeeOnChange+NG_AllowableMarkupOnEquipment),1)</f>
        <v>0</v>
      </c>
      <c r="T144" s="9">
        <f>'Input Sheet'!T208 * (1+Other_2_ProfitPercent) * IF(BidType="Hard Bid",(1+HB_AllowableOverheadOnChanges+HB_AllowableProfitOnChanges),1) * IF(BidType="Negotiated",(1+NG_AllowableFeeOnChange+NG_AllowableMarkupOnEquipment),1)</f>
        <v>0</v>
      </c>
      <c r="U144" s="9">
        <f>'Input Sheet'!U208 * (1+Other_2_ProfitPercent) * IF(BidType="Hard Bid",(1+HB_AllowableOverheadOnChanges+HB_AllowableProfitOnChanges),1) * IF(BidType="Negotiated",(1+NG_AllowableFeeOnChange+NG_AllowableMarkupOnEquipment),1)</f>
        <v>0</v>
      </c>
      <c r="V144" s="9">
        <f>'Input Sheet'!V208 * (1+Other_2_ProfitPercent) * IF(BidType="Hard Bid",(1+HB_AllowableOverheadOnChanges+HB_AllowableProfitOnChanges),1) * IF(BidType="Negotiated",(1+NG_AllowableFeeOnChange+NG_AllowableMarkupOnEquipment),1)</f>
        <v>0</v>
      </c>
      <c r="W144" s="9">
        <f>'Input Sheet'!W208 * (1+Other_2_ProfitPercent) * IF(BidType="Hard Bid",(1+HB_AllowableOverheadOnChanges+HB_AllowableProfitOnChanges),1) * IF(BidType="Negotiated",(1+NG_AllowableFeeOnChange+NG_AllowableMarkupOnEquipment),1)</f>
        <v>0</v>
      </c>
      <c r="X144" s="9">
        <f>'Input Sheet'!X208 * (1+Other_2_ProfitPercent) * IF(BidType="Hard Bid",(1+HB_AllowableOverheadOnChanges+HB_AllowableProfitOnChanges),1) * IF(BidType="Negotiated",(1+NG_AllowableFeeOnChange+NG_AllowableMarkupOnEquipment),1)</f>
        <v>0</v>
      </c>
      <c r="Y144" s="9">
        <f>'Input Sheet'!Y208 * (1+Other_2_ProfitPercent) * IF(BidType="Hard Bid",(1+HB_AllowableOverheadOnChanges+HB_AllowableProfitOnChanges),1) * IF(BidType="Negotiated",(1+NG_AllowableFeeOnChange+NG_AllowableMarkupOnEquipment),1)</f>
        <v>0</v>
      </c>
      <c r="Z144" s="9">
        <f>'Input Sheet'!Z208 * (1+Other_2_ProfitPercent) * IF(BidType="Hard Bid",(1+HB_AllowableOverheadOnChanges+HB_AllowableProfitOnChanges),1) * IF(BidType="Negotiated",(1+NG_AllowableFeeOnChange+NG_AllowableMarkupOnEquipment),1)</f>
        <v>0</v>
      </c>
      <c r="AA144" s="9">
        <f>'Input Sheet'!AA208 * (1+Other_2_ProfitPercent) * IF(BidType="Hard Bid",(1+HB_AllowableOverheadOnChanges+HB_AllowableProfitOnChanges),1) * IF(BidType="Negotiated",(1+NG_AllowableFeeOnChange+NG_AllowableMarkupOnEquipment),1)</f>
        <v>0</v>
      </c>
      <c r="AB144" s="9">
        <f>'Input Sheet'!AB208 * (1+Other_2_ProfitPercent) * IF(BidType="Hard Bid",(1+HB_AllowableOverheadOnChanges+HB_AllowableProfitOnChanges),1) * IF(BidType="Negotiated",(1+NG_AllowableFeeOnChange+NG_AllowableMarkupOnEquipment),1)</f>
        <v>0</v>
      </c>
      <c r="AC144" s="9">
        <f>'Input Sheet'!AC208 * (1+Other_2_ProfitPercent) * IF(BidType="Hard Bid",(1+HB_AllowableOverheadOnChanges+HB_AllowableProfitOnChanges),1) * IF(BidType="Negotiated",(1+NG_AllowableFeeOnChange+NG_AllowableMarkupOnEquipment),1)</f>
        <v>0</v>
      </c>
      <c r="AD144" s="9">
        <f>'Input Sheet'!AD208 * (1+Other_2_ProfitPercent) * IF(BidType="Hard Bid",(1+HB_AllowableOverheadOnChanges+HB_AllowableProfitOnChanges),1) * IF(BidType="Negotiated",(1+NG_AllowableFeeOnChange+NG_AllowableMarkupOnEquipment),1)</f>
        <v>0</v>
      </c>
      <c r="AE144" s="9">
        <f>'Input Sheet'!AE208 * (1+Other_2_ProfitPercent) * IF(BidType="Hard Bid",(1+HB_AllowableOverheadOnChanges+HB_AllowableProfitOnChanges),1) * IF(BidType="Negotiated",(1+NG_AllowableFeeOnChange+NG_AllowableMarkupOnEquipment),1)</f>
        <v>0</v>
      </c>
      <c r="AF144" s="9">
        <f>'Input Sheet'!AF208 * (1+Other_2_ProfitPercent) * IF(BidType="Hard Bid",(1+HB_AllowableOverheadOnChanges+HB_AllowableProfitOnChanges),1) * IF(BidType="Negotiated",(1+NG_AllowableFeeOnChange+NG_AllowableMarkupOnEquipment),1)</f>
        <v>0</v>
      </c>
      <c r="AG144" s="9">
        <f>'Input Sheet'!AG208 * (1+Other_2_ProfitPercent) * IF(BidType="Hard Bid",(1+HB_AllowableOverheadOnChanges+HB_AllowableProfitOnChanges),1) * IF(BidType="Negotiated",(1+NG_AllowableFeeOnChange+NG_AllowableMarkupOnEquipment),1)</f>
        <v>0</v>
      </c>
      <c r="AH144" s="9">
        <f>'Input Sheet'!AH208 * (1+Other_2_ProfitPercent) * IF(BidType="Hard Bid",(1+HB_AllowableOverheadOnChanges+HB_AllowableProfitOnChanges),1) * IF(BidType="Negotiated",(1+NG_AllowableFeeOnChange+NG_AllowableMarkupOnEquipment),1)</f>
        <v>0</v>
      </c>
      <c r="AI144" s="9">
        <f>'Input Sheet'!AI208 * (1+Other_2_ProfitPercent) * IF(BidType="Hard Bid",(1+HB_AllowableOverheadOnChanges+HB_AllowableProfitOnChanges),1) * IF(BidType="Negotiated",(1+NG_AllowableFeeOnChange+NG_AllowableMarkupOnEquipment),1)</f>
        <v>0</v>
      </c>
      <c r="AJ144" s="9">
        <f>'Input Sheet'!AJ208 * (1+Other_2_ProfitPercent) * IF(BidType="Hard Bid",(1+HB_AllowableOverheadOnChanges+HB_AllowableProfitOnChanges),1) * IF(BidType="Negotiated",(1+NG_AllowableFeeOnChange+NG_AllowableMarkupOnEquipment),1)</f>
        <v>0</v>
      </c>
      <c r="AK144" s="9">
        <f>'Input Sheet'!AK208 * (1+Other_2_ProfitPercent) * IF(BidType="Hard Bid",(1+HB_AllowableOverheadOnChanges+HB_AllowableProfitOnChanges),1) * IF(BidType="Negotiated",(1+NG_AllowableFeeOnChange+NG_AllowableMarkupOnEquipment),1)</f>
        <v>0</v>
      </c>
      <c r="AL144" s="9">
        <f>'Input Sheet'!AL208 * (1+Other_2_ProfitPercent) * IF(BidType="Hard Bid",(1+HB_AllowableOverheadOnChanges+HB_AllowableProfitOnChanges),1) * IF(BidType="Negotiated",(1+NG_AllowableFeeOnChange+NG_AllowableMarkupOnEquipment),1)</f>
        <v>0</v>
      </c>
      <c r="AM144" s="9">
        <f>'Input Sheet'!AM208 * (1+Other_2_ProfitPercent) * IF(BidType="Hard Bid",(1+HB_AllowableOverheadOnChanges+HB_AllowableProfitOnChanges),1) * IF(BidType="Negotiated",(1+NG_AllowableFeeOnChange+NG_AllowableMarkupOnEquipment),1)</f>
        <v>0</v>
      </c>
    </row>
    <row r="145" spans="2:39" x14ac:dyDescent="0.45">
      <c r="B145" s="38" t="str">
        <f>'Input Sheet'!B209</f>
        <v>Other_2</v>
      </c>
      <c r="C145" s="38" t="str">
        <f>'Input Sheet'!C209</f>
        <v>Subcontracts</v>
      </c>
      <c r="D145" s="9">
        <f>'Input Sheet'!D209 * (1+Other_2_ProfitPercent) * IF(BidType="Hard Bid",(1+HB_AllowableOverheadOnChanges+HB_AllowableProfitOnChanges),1) * IF(BidType="Negotiated",(1+NG_AllowableFeeOnChange+NG_AllowableMarkupOnEquipment),1)</f>
        <v>0</v>
      </c>
      <c r="E145" s="9">
        <f>'Input Sheet'!E209 * (1+Other_2_ProfitPercent) * IF(BidType="Hard Bid",(1+HB_AllowableOverheadOnChanges+HB_AllowableProfitOnChanges),1) * IF(BidType="Negotiated",(1+NG_AllowableFeeOnChange+NG_AllowableMarkupOnEquipment),1)</f>
        <v>0</v>
      </c>
      <c r="F145" s="9">
        <f>'Input Sheet'!F209 * (1+Other_2_ProfitPercent) * IF(BidType="Hard Bid",(1+HB_AllowableOverheadOnChanges+HB_AllowableProfitOnChanges),1) * IF(BidType="Negotiated",(1+NG_AllowableFeeOnChange+NG_AllowableMarkupOnEquipment),1)</f>
        <v>0</v>
      </c>
      <c r="G145" s="9">
        <f>'Input Sheet'!G209 * (1+Other_2_ProfitPercent) * IF(BidType="Hard Bid",(1+HB_AllowableOverheadOnChanges+HB_AllowableProfitOnChanges),1) * IF(BidType="Negotiated",(1+NG_AllowableFeeOnChange+NG_AllowableMarkupOnEquipment),1)</f>
        <v>0</v>
      </c>
      <c r="H145" s="9">
        <f>'Input Sheet'!H209 * (1+Other_2_ProfitPercent) * IF(BidType="Hard Bid",(1+HB_AllowableOverheadOnChanges+HB_AllowableProfitOnChanges),1) * IF(BidType="Negotiated",(1+NG_AllowableFeeOnChange+NG_AllowableMarkupOnEquipment),1)</f>
        <v>0</v>
      </c>
      <c r="I145" s="9">
        <f>'Input Sheet'!I209 * (1+Other_2_ProfitPercent) * IF(BidType="Hard Bid",(1+HB_AllowableOverheadOnChanges+HB_AllowableProfitOnChanges),1) * IF(BidType="Negotiated",(1+NG_AllowableFeeOnChange+NG_AllowableMarkupOnEquipment),1)</f>
        <v>0</v>
      </c>
      <c r="J145" s="9">
        <f>'Input Sheet'!J209 * (1+Other_2_ProfitPercent) * IF(BidType="Hard Bid",(1+HB_AllowableOverheadOnChanges+HB_AllowableProfitOnChanges),1) * IF(BidType="Negotiated",(1+NG_AllowableFeeOnChange+NG_AllowableMarkupOnEquipment),1)</f>
        <v>0</v>
      </c>
      <c r="K145" s="9">
        <f>'Input Sheet'!K209 * (1+Other_2_ProfitPercent) * IF(BidType="Hard Bid",(1+HB_AllowableOverheadOnChanges+HB_AllowableProfitOnChanges),1) * IF(BidType="Negotiated",(1+NG_AllowableFeeOnChange+NG_AllowableMarkupOnEquipment),1)</f>
        <v>0</v>
      </c>
      <c r="L145" s="9">
        <f>'Input Sheet'!L209 * (1+Other_2_ProfitPercent) * IF(BidType="Hard Bid",(1+HB_AllowableOverheadOnChanges+HB_AllowableProfitOnChanges),1) * IF(BidType="Negotiated",(1+NG_AllowableFeeOnChange+NG_AllowableMarkupOnEquipment),1)</f>
        <v>0</v>
      </c>
      <c r="M145" s="9">
        <f>'Input Sheet'!M209 * (1+Other_2_ProfitPercent) * IF(BidType="Hard Bid",(1+HB_AllowableOverheadOnChanges+HB_AllowableProfitOnChanges),1) * IF(BidType="Negotiated",(1+NG_AllowableFeeOnChange+NG_AllowableMarkupOnEquipment),1)</f>
        <v>0</v>
      </c>
      <c r="N145" s="9">
        <f>'Input Sheet'!N209 * (1+Other_2_ProfitPercent) * IF(BidType="Hard Bid",(1+HB_AllowableOverheadOnChanges+HB_AllowableProfitOnChanges),1) * IF(BidType="Negotiated",(1+NG_AllowableFeeOnChange+NG_AllowableMarkupOnEquipment),1)</f>
        <v>0</v>
      </c>
      <c r="O145" s="9">
        <f>'Input Sheet'!O209 * (1+Other_2_ProfitPercent) * IF(BidType="Hard Bid",(1+HB_AllowableOverheadOnChanges+HB_AllowableProfitOnChanges),1) * IF(BidType="Negotiated",(1+NG_AllowableFeeOnChange+NG_AllowableMarkupOnEquipment),1)</f>
        <v>0</v>
      </c>
      <c r="P145" s="9">
        <f>'Input Sheet'!P209 * (1+Other_2_ProfitPercent) * IF(BidType="Hard Bid",(1+HB_AllowableOverheadOnChanges+HB_AllowableProfitOnChanges),1) * IF(BidType="Negotiated",(1+NG_AllowableFeeOnChange+NG_AllowableMarkupOnEquipment),1)</f>
        <v>0</v>
      </c>
      <c r="Q145" s="9">
        <f>'Input Sheet'!Q209 * (1+Other_2_ProfitPercent) * IF(BidType="Hard Bid",(1+HB_AllowableOverheadOnChanges+HB_AllowableProfitOnChanges),1) * IF(BidType="Negotiated",(1+NG_AllowableFeeOnChange+NG_AllowableMarkupOnEquipment),1)</f>
        <v>0</v>
      </c>
      <c r="R145" s="9">
        <f>'Input Sheet'!R209 * (1+Other_2_ProfitPercent) * IF(BidType="Hard Bid",(1+HB_AllowableOverheadOnChanges+HB_AllowableProfitOnChanges),1) * IF(BidType="Negotiated",(1+NG_AllowableFeeOnChange+NG_AllowableMarkupOnEquipment),1)</f>
        <v>0</v>
      </c>
      <c r="S145" s="9">
        <f>'Input Sheet'!S209 * (1+Other_2_ProfitPercent) * IF(BidType="Hard Bid",(1+HB_AllowableOverheadOnChanges+HB_AllowableProfitOnChanges),1) * IF(BidType="Negotiated",(1+NG_AllowableFeeOnChange+NG_AllowableMarkupOnEquipment),1)</f>
        <v>0</v>
      </c>
      <c r="T145" s="9">
        <f>'Input Sheet'!T209 * (1+Other_2_ProfitPercent) * IF(BidType="Hard Bid",(1+HB_AllowableOverheadOnChanges+HB_AllowableProfitOnChanges),1) * IF(BidType="Negotiated",(1+NG_AllowableFeeOnChange+NG_AllowableMarkupOnEquipment),1)</f>
        <v>0</v>
      </c>
      <c r="U145" s="9">
        <f>'Input Sheet'!U209 * (1+Other_2_ProfitPercent) * IF(BidType="Hard Bid",(1+HB_AllowableOverheadOnChanges+HB_AllowableProfitOnChanges),1) * IF(BidType="Negotiated",(1+NG_AllowableFeeOnChange+NG_AllowableMarkupOnEquipment),1)</f>
        <v>0</v>
      </c>
      <c r="V145" s="9">
        <f>'Input Sheet'!V209 * (1+Other_2_ProfitPercent) * IF(BidType="Hard Bid",(1+HB_AllowableOverheadOnChanges+HB_AllowableProfitOnChanges),1) * IF(BidType="Negotiated",(1+NG_AllowableFeeOnChange+NG_AllowableMarkupOnEquipment),1)</f>
        <v>0</v>
      </c>
      <c r="W145" s="9">
        <f>'Input Sheet'!W209 * (1+Other_2_ProfitPercent) * IF(BidType="Hard Bid",(1+HB_AllowableOverheadOnChanges+HB_AllowableProfitOnChanges),1) * IF(BidType="Negotiated",(1+NG_AllowableFeeOnChange+NG_AllowableMarkupOnEquipment),1)</f>
        <v>0</v>
      </c>
      <c r="X145" s="9">
        <f>'Input Sheet'!X209 * (1+Other_2_ProfitPercent) * IF(BidType="Hard Bid",(1+HB_AllowableOverheadOnChanges+HB_AllowableProfitOnChanges),1) * IF(BidType="Negotiated",(1+NG_AllowableFeeOnChange+NG_AllowableMarkupOnEquipment),1)</f>
        <v>0</v>
      </c>
      <c r="Y145" s="9">
        <f>'Input Sheet'!Y209 * (1+Other_2_ProfitPercent) * IF(BidType="Hard Bid",(1+HB_AllowableOverheadOnChanges+HB_AllowableProfitOnChanges),1) * IF(BidType="Negotiated",(1+NG_AllowableFeeOnChange+NG_AllowableMarkupOnEquipment),1)</f>
        <v>0</v>
      </c>
      <c r="Z145" s="9">
        <f>'Input Sheet'!Z209 * (1+Other_2_ProfitPercent) * IF(BidType="Hard Bid",(1+HB_AllowableOverheadOnChanges+HB_AllowableProfitOnChanges),1) * IF(BidType="Negotiated",(1+NG_AllowableFeeOnChange+NG_AllowableMarkupOnEquipment),1)</f>
        <v>0</v>
      </c>
      <c r="AA145" s="9">
        <f>'Input Sheet'!AA209 * (1+Other_2_ProfitPercent) * IF(BidType="Hard Bid",(1+HB_AllowableOverheadOnChanges+HB_AllowableProfitOnChanges),1) * IF(BidType="Negotiated",(1+NG_AllowableFeeOnChange+NG_AllowableMarkupOnEquipment),1)</f>
        <v>0</v>
      </c>
      <c r="AB145" s="9">
        <f>'Input Sheet'!AB209 * (1+Other_2_ProfitPercent) * IF(BidType="Hard Bid",(1+HB_AllowableOverheadOnChanges+HB_AllowableProfitOnChanges),1) * IF(BidType="Negotiated",(1+NG_AllowableFeeOnChange+NG_AllowableMarkupOnEquipment),1)</f>
        <v>0</v>
      </c>
      <c r="AC145" s="9">
        <f>'Input Sheet'!AC209 * (1+Other_2_ProfitPercent) * IF(BidType="Hard Bid",(1+HB_AllowableOverheadOnChanges+HB_AllowableProfitOnChanges),1) * IF(BidType="Negotiated",(1+NG_AllowableFeeOnChange+NG_AllowableMarkupOnEquipment),1)</f>
        <v>0</v>
      </c>
      <c r="AD145" s="9">
        <f>'Input Sheet'!AD209 * (1+Other_2_ProfitPercent) * IF(BidType="Hard Bid",(1+HB_AllowableOverheadOnChanges+HB_AllowableProfitOnChanges),1) * IF(BidType="Negotiated",(1+NG_AllowableFeeOnChange+NG_AllowableMarkupOnEquipment),1)</f>
        <v>0</v>
      </c>
      <c r="AE145" s="9">
        <f>'Input Sheet'!AE209 * (1+Other_2_ProfitPercent) * IF(BidType="Hard Bid",(1+HB_AllowableOverheadOnChanges+HB_AllowableProfitOnChanges),1) * IF(BidType="Negotiated",(1+NG_AllowableFeeOnChange+NG_AllowableMarkupOnEquipment),1)</f>
        <v>0</v>
      </c>
      <c r="AF145" s="9">
        <f>'Input Sheet'!AF209 * (1+Other_2_ProfitPercent) * IF(BidType="Hard Bid",(1+HB_AllowableOverheadOnChanges+HB_AllowableProfitOnChanges),1) * IF(BidType="Negotiated",(1+NG_AllowableFeeOnChange+NG_AllowableMarkupOnEquipment),1)</f>
        <v>0</v>
      </c>
      <c r="AG145" s="9">
        <f>'Input Sheet'!AG209 * (1+Other_2_ProfitPercent) * IF(BidType="Hard Bid",(1+HB_AllowableOverheadOnChanges+HB_AllowableProfitOnChanges),1) * IF(BidType="Negotiated",(1+NG_AllowableFeeOnChange+NG_AllowableMarkupOnEquipment),1)</f>
        <v>0</v>
      </c>
      <c r="AH145" s="9">
        <f>'Input Sheet'!AH209 * (1+Other_2_ProfitPercent) * IF(BidType="Hard Bid",(1+HB_AllowableOverheadOnChanges+HB_AllowableProfitOnChanges),1) * IF(BidType="Negotiated",(1+NG_AllowableFeeOnChange+NG_AllowableMarkupOnEquipment),1)</f>
        <v>0</v>
      </c>
      <c r="AI145" s="9">
        <f>'Input Sheet'!AI209 * (1+Other_2_ProfitPercent) * IF(BidType="Hard Bid",(1+HB_AllowableOverheadOnChanges+HB_AllowableProfitOnChanges),1) * IF(BidType="Negotiated",(1+NG_AllowableFeeOnChange+NG_AllowableMarkupOnEquipment),1)</f>
        <v>0</v>
      </c>
      <c r="AJ145" s="9">
        <f>'Input Sheet'!AJ209 * (1+Other_2_ProfitPercent) * IF(BidType="Hard Bid",(1+HB_AllowableOverheadOnChanges+HB_AllowableProfitOnChanges),1) * IF(BidType="Negotiated",(1+NG_AllowableFeeOnChange+NG_AllowableMarkupOnEquipment),1)</f>
        <v>0</v>
      </c>
      <c r="AK145" s="9">
        <f>'Input Sheet'!AK209 * (1+Other_2_ProfitPercent) * IF(BidType="Hard Bid",(1+HB_AllowableOverheadOnChanges+HB_AllowableProfitOnChanges),1) * IF(BidType="Negotiated",(1+NG_AllowableFeeOnChange+NG_AllowableMarkupOnEquipment),1)</f>
        <v>0</v>
      </c>
      <c r="AL145" s="9">
        <f>'Input Sheet'!AL209 * (1+Other_2_ProfitPercent) * IF(BidType="Hard Bid",(1+HB_AllowableOverheadOnChanges+HB_AllowableProfitOnChanges),1) * IF(BidType="Negotiated",(1+NG_AllowableFeeOnChange+NG_AllowableMarkupOnEquipment),1)</f>
        <v>0</v>
      </c>
      <c r="AM145" s="9">
        <f>'Input Sheet'!AM209 * (1+Other_2_ProfitPercent) * IF(BidType="Hard Bid",(1+HB_AllowableOverheadOnChanges+HB_AllowableProfitOnChanges),1) * IF(BidType="Negotiated",(1+NG_AllowableFeeOnChange+NG_AllowableMarkupOnEquipment),1)</f>
        <v>0</v>
      </c>
    </row>
    <row r="146" spans="2:39" x14ac:dyDescent="0.45">
      <c r="B146" s="3" t="s">
        <v>56</v>
      </c>
      <c r="D146" s="11">
        <f>SUBTOTAL(109,EquipmentMaterialsDisposablesSubcontractsCostTable[Month 01])</f>
        <v>56265.000000000007</v>
      </c>
      <c r="E146" s="11">
        <f>SUBTOTAL(109,EquipmentMaterialsDisposablesSubcontractsCostTable[Month 02])</f>
        <v>56265.000000000007</v>
      </c>
      <c r="F146" s="11">
        <f>SUBTOTAL(109,EquipmentMaterialsDisposablesSubcontractsCostTable[Month 03])</f>
        <v>56265.000000000007</v>
      </c>
      <c r="G146" s="11">
        <f>SUBTOTAL(109,EquipmentMaterialsDisposablesSubcontractsCostTable[Month 04])</f>
        <v>56265.000000000007</v>
      </c>
      <c r="H146" s="11">
        <f>SUBTOTAL(109,EquipmentMaterialsDisposablesSubcontractsCostTable[Month 05])</f>
        <v>56265.000000000007</v>
      </c>
      <c r="I146" s="11">
        <f>SUBTOTAL(109,EquipmentMaterialsDisposablesSubcontractsCostTable[Month 06])</f>
        <v>56265.000000000007</v>
      </c>
      <c r="J146" s="11">
        <f>SUBTOTAL(109,EquipmentMaterialsDisposablesSubcontractsCostTable[Month 07])</f>
        <v>56265.000000000007</v>
      </c>
      <c r="K146" s="11">
        <f>SUBTOTAL(109,EquipmentMaterialsDisposablesSubcontractsCostTable[Month 08])</f>
        <v>56265.000000000007</v>
      </c>
      <c r="L146" s="11">
        <f>SUBTOTAL(109,EquipmentMaterialsDisposablesSubcontractsCostTable[Month 09])</f>
        <v>56265.000000000007</v>
      </c>
      <c r="M146" s="11">
        <f>SUBTOTAL(109,EquipmentMaterialsDisposablesSubcontractsCostTable[Month 10])</f>
        <v>56265.000000000007</v>
      </c>
      <c r="N146" s="11">
        <f>SUBTOTAL(109,EquipmentMaterialsDisposablesSubcontractsCostTable[Month 11])</f>
        <v>56265.000000000007</v>
      </c>
      <c r="O146" s="11">
        <f>SUBTOTAL(109,EquipmentMaterialsDisposablesSubcontractsCostTable[Month 12])</f>
        <v>56265.000000000007</v>
      </c>
      <c r="P146" s="11">
        <f>SUBTOTAL(109,EquipmentMaterialsDisposablesSubcontractsCostTable[Month 13])</f>
        <v>0</v>
      </c>
      <c r="Q146" s="11">
        <f>SUBTOTAL(109,EquipmentMaterialsDisposablesSubcontractsCostTable[Month 14])</f>
        <v>0</v>
      </c>
      <c r="R146" s="11">
        <f>SUBTOTAL(109,EquipmentMaterialsDisposablesSubcontractsCostTable[Month 15])</f>
        <v>0</v>
      </c>
      <c r="S146" s="11">
        <f>SUBTOTAL(109,EquipmentMaterialsDisposablesSubcontractsCostTable[Month 16])</f>
        <v>0</v>
      </c>
      <c r="T146" s="11">
        <f>SUBTOTAL(109,EquipmentMaterialsDisposablesSubcontractsCostTable[Month 17])</f>
        <v>0</v>
      </c>
      <c r="U146" s="11">
        <f>SUBTOTAL(109,EquipmentMaterialsDisposablesSubcontractsCostTable[Month 18])</f>
        <v>0</v>
      </c>
      <c r="V146" s="11">
        <f>SUBTOTAL(109,EquipmentMaterialsDisposablesSubcontractsCostTable[Month 19])</f>
        <v>0</v>
      </c>
      <c r="W146" s="11">
        <f>SUBTOTAL(109,EquipmentMaterialsDisposablesSubcontractsCostTable[Month 20])</f>
        <v>0</v>
      </c>
      <c r="X146" s="11">
        <f>SUBTOTAL(109,EquipmentMaterialsDisposablesSubcontractsCostTable[Month 21])</f>
        <v>0</v>
      </c>
      <c r="Y146" s="11">
        <f>SUBTOTAL(109,EquipmentMaterialsDisposablesSubcontractsCostTable[Month 22])</f>
        <v>0</v>
      </c>
      <c r="Z146" s="11">
        <f>SUBTOTAL(109,EquipmentMaterialsDisposablesSubcontractsCostTable[Month 23])</f>
        <v>0</v>
      </c>
      <c r="AA146" s="11">
        <f>SUBTOTAL(109,EquipmentMaterialsDisposablesSubcontractsCostTable[Month 24])</f>
        <v>0</v>
      </c>
      <c r="AB146" s="11">
        <f>SUBTOTAL(109,EquipmentMaterialsDisposablesSubcontractsCostTable[Month 25])</f>
        <v>0</v>
      </c>
      <c r="AC146" s="11">
        <f>SUBTOTAL(109,EquipmentMaterialsDisposablesSubcontractsCostTable[Month 26])</f>
        <v>0</v>
      </c>
      <c r="AD146" s="11">
        <f>SUBTOTAL(109,EquipmentMaterialsDisposablesSubcontractsCostTable[Month 27])</f>
        <v>0</v>
      </c>
      <c r="AE146" s="11">
        <f>SUBTOTAL(109,EquipmentMaterialsDisposablesSubcontractsCostTable[Month 28])</f>
        <v>0</v>
      </c>
      <c r="AF146" s="11">
        <f>SUBTOTAL(109,EquipmentMaterialsDisposablesSubcontractsCostTable[Month 29])</f>
        <v>0</v>
      </c>
      <c r="AG146" s="11">
        <f>SUBTOTAL(109,EquipmentMaterialsDisposablesSubcontractsCostTable[Month 30])</f>
        <v>0</v>
      </c>
      <c r="AH146" s="11">
        <f>SUBTOTAL(109,EquipmentMaterialsDisposablesSubcontractsCostTable[Month 31])</f>
        <v>0</v>
      </c>
      <c r="AI146" s="11">
        <f>SUBTOTAL(109,EquipmentMaterialsDisposablesSubcontractsCostTable[Month 32])</f>
        <v>0</v>
      </c>
      <c r="AJ146" s="11">
        <f>SUBTOTAL(109,EquipmentMaterialsDisposablesSubcontractsCostTable[Month 33])</f>
        <v>0</v>
      </c>
      <c r="AK146" s="11">
        <f>SUBTOTAL(109,EquipmentMaterialsDisposablesSubcontractsCostTable[Month 34])</f>
        <v>0</v>
      </c>
      <c r="AL146" s="11">
        <f>SUBTOTAL(109,EquipmentMaterialsDisposablesSubcontractsCostTable[Month 35])</f>
        <v>0</v>
      </c>
      <c r="AM146" s="11">
        <f>SUBTOTAL(109,EquipmentMaterialsDisposablesSubcontractsCostTable[Month 36])</f>
        <v>0</v>
      </c>
    </row>
  </sheetData>
  <sheetProtection algorithmName="SHA-512" hashValue="kvYzEGzf6t8hdoJFiJiIzkxQgyY7ljMBtkTScsya/kyrXrNK6bdI7vbsb90gX/HLz0Gq+TVTV4thy1QQCiw1Xw==" saltValue="GU/dxZtoC73aK0aDLMRV2A==" spinCount="100000" sheet="1" formatColumns="0"/>
  <phoneticPr fontId="3" type="noConversion"/>
  <printOptions horizontalCentered="1"/>
  <pageMargins left="0.25" right="0.25" top="0.75" bottom="0.75" header="0.3" footer="0.3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C39"/>
  <sheetViews>
    <sheetView showGridLines="0" tabSelected="1" zoomScaleNormal="100" workbookViewId="0"/>
  </sheetViews>
  <sheetFormatPr defaultRowHeight="14.25" x14ac:dyDescent="0.45"/>
  <cols>
    <col min="1" max="1" width="1.53125" customWidth="1"/>
    <col min="2" max="2" width="67.796875" customWidth="1"/>
    <col min="3" max="3" width="28.53125" customWidth="1"/>
  </cols>
  <sheetData>
    <row r="1" spans="2:3" ht="14.25" customHeight="1" x14ac:dyDescent="0.45"/>
    <row r="2" spans="2:3" ht="14.25" customHeight="1" x14ac:dyDescent="0.45">
      <c r="B2" s="21"/>
    </row>
    <row r="3" spans="2:3" ht="14.25" customHeight="1" x14ac:dyDescent="0.45">
      <c r="B3" s="21"/>
    </row>
    <row r="4" spans="2:3" ht="14.25" customHeight="1" x14ac:dyDescent="0.45">
      <c r="B4" s="21"/>
    </row>
    <row r="5" spans="2:3" ht="30" customHeight="1" x14ac:dyDescent="0.45">
      <c r="B5" s="94" t="s">
        <v>81</v>
      </c>
      <c r="C5" s="94"/>
    </row>
    <row r="6" spans="2:3" ht="16.05" customHeight="1" x14ac:dyDescent="0.45">
      <c r="B6" s="20"/>
    </row>
    <row r="7" spans="2:3" x14ac:dyDescent="0.45">
      <c r="B7" s="20"/>
    </row>
    <row r="8" spans="2:3" ht="18" x14ac:dyDescent="0.55000000000000004">
      <c r="B8" s="22" t="s">
        <v>79</v>
      </c>
      <c r="C8" s="23" t="s">
        <v>80</v>
      </c>
    </row>
    <row r="9" spans="2:3" ht="18" x14ac:dyDescent="0.45">
      <c r="B9" s="72" t="str">
        <f>'Input Sheet'!B5</f>
        <v>HVAC and Sheet Metal</v>
      </c>
      <c r="C9" s="24"/>
    </row>
    <row r="10" spans="2:3" ht="18" x14ac:dyDescent="0.45">
      <c r="B10" s="71" t="s">
        <v>77</v>
      </c>
      <c r="C10" s="24" cm="1">
        <f t="array" aca="1" ref="C10" ca="1">SUMPRODUCT((MitigationCostTable[Trade/Discipline]='Change Order Summary'!$B$9)*(MitigationCostTable[[Month 01]:[Month 36]]))</f>
        <v>91943.721742950001</v>
      </c>
    </row>
    <row r="11" spans="2:3" ht="18" x14ac:dyDescent="0.45">
      <c r="B11" s="71" t="s">
        <v>76</v>
      </c>
      <c r="C11" s="24" cm="1">
        <f t="array" aca="1" ref="C11" ca="1">SUMPRODUCT((ProductivityCostTable[Trade/Discipline]='Change Order Summary'!$B$9)*(ProductivityCostTable[[Month 01]:[Month 36]]))</f>
        <v>97227.843682200008</v>
      </c>
    </row>
    <row r="12" spans="2:3" ht="18" x14ac:dyDescent="0.45">
      <c r="B12" s="71" t="s">
        <v>78</v>
      </c>
      <c r="C12" s="24" cm="1">
        <f t="array" ref="C12">SUMPRODUCT((EquipmentMaterialsDisposablesSubcontractsCostTable[[  ]]='Change Order Summary'!$B$9)*(EquipmentMaterialsDisposablesSubcontractsCostTable[[Month 01]:[Month 36]]))</f>
        <v>225060</v>
      </c>
    </row>
    <row r="13" spans="2:3" ht="18" x14ac:dyDescent="0.45">
      <c r="B13" s="73" t="str">
        <f>B9 &amp; " Subtotal"</f>
        <v>HVAC and Sheet Metal Subtotal</v>
      </c>
      <c r="C13" s="41">
        <f ca="1">SUM($C10:$C12)</f>
        <v>414231.56542514998</v>
      </c>
    </row>
    <row r="14" spans="2:3" ht="18" x14ac:dyDescent="0.45">
      <c r="B14" s="72"/>
      <c r="C14" s="24"/>
    </row>
    <row r="15" spans="2:3" ht="18" x14ac:dyDescent="0.45">
      <c r="B15" s="72" t="str">
        <f>'Input Sheet'!B6</f>
        <v>Piping</v>
      </c>
      <c r="C15" s="24"/>
    </row>
    <row r="16" spans="2:3" ht="18" x14ac:dyDescent="0.45">
      <c r="B16" s="71" t="s">
        <v>77</v>
      </c>
      <c r="C16" s="24" cm="1">
        <f t="array" aca="1" ref="C16" ca="1">SUMPRODUCT((MitigationCostTable[Trade/Discipline]='Change Order Summary'!$B$15)*(MitigationCostTable[[Month 01]:[Month 36]]))</f>
        <v>91943.721742950001</v>
      </c>
    </row>
    <row r="17" spans="2:3" ht="18" x14ac:dyDescent="0.45">
      <c r="B17" s="71" t="s">
        <v>76</v>
      </c>
      <c r="C17" s="24" cm="1">
        <f t="array" aca="1" ref="C17" ca="1">SUMPRODUCT((ProductivityCostTable[Trade/Discipline]='Change Order Summary'!$B$15)*(ProductivityCostTable[[Month 01]:[Month 36]]))</f>
        <v>97227.843682200008</v>
      </c>
    </row>
    <row r="18" spans="2:3" ht="18" x14ac:dyDescent="0.45">
      <c r="B18" s="71" t="s">
        <v>78</v>
      </c>
      <c r="C18" s="24" cm="1">
        <f t="array" ref="C18">SUMPRODUCT((EquipmentMaterialsDisposablesSubcontractsCostTable[[  ]]='Change Order Summary'!$B$15)*(EquipmentMaterialsDisposablesSubcontractsCostTable[[Month 01]:[Month 36]]))</f>
        <v>225060</v>
      </c>
    </row>
    <row r="19" spans="2:3" ht="18" x14ac:dyDescent="0.45">
      <c r="B19" s="73" t="str">
        <f>B15 &amp; " Subtotal"</f>
        <v>Piping Subtotal</v>
      </c>
      <c r="C19" s="41">
        <f ca="1">SUM($C16:$C18)</f>
        <v>414231.56542514998</v>
      </c>
    </row>
    <row r="20" spans="2:3" ht="18" x14ac:dyDescent="0.45">
      <c r="B20" s="72"/>
      <c r="C20" s="24"/>
    </row>
    <row r="21" spans="2:3" ht="18" x14ac:dyDescent="0.45">
      <c r="B21" s="72" t="str">
        <f>'Input Sheet'!B7</f>
        <v>Plumbing</v>
      </c>
      <c r="C21" s="24"/>
    </row>
    <row r="22" spans="2:3" ht="18" x14ac:dyDescent="0.45">
      <c r="B22" s="71" t="s">
        <v>77</v>
      </c>
      <c r="C22" s="24" cm="1">
        <f t="array" aca="1" ref="C22" ca="1">SUMPRODUCT((MitigationCostTable[Trade/Discipline]='Change Order Summary'!$B$21)*(MitigationCostTable[[Month 01]:[Month 36]]))</f>
        <v>52539.269567399999</v>
      </c>
    </row>
    <row r="23" spans="2:3" ht="18" x14ac:dyDescent="0.45">
      <c r="B23" s="71" t="s">
        <v>76</v>
      </c>
      <c r="C23" s="24" cm="1">
        <f t="array" aca="1" ref="C23" ca="1">SUMPRODUCT((ProductivityCostTable[Trade/Discipline]='Change Order Summary'!$B$21)*(ProductivityCostTable[[Month 01]:[Month 36]]))</f>
        <v>55558.767818399996</v>
      </c>
    </row>
    <row r="24" spans="2:3" ht="18" x14ac:dyDescent="0.45">
      <c r="B24" s="71" t="s">
        <v>78</v>
      </c>
      <c r="C24" s="24" cm="1">
        <f t="array" ref="C24">SUMPRODUCT((EquipmentMaterialsDisposablesSubcontractsCostTable[[  ]]='Change Order Summary'!$B$21)*(EquipmentMaterialsDisposablesSubcontractsCostTable[[Month 01]:[Month 36]]))</f>
        <v>225060</v>
      </c>
    </row>
    <row r="25" spans="2:3" ht="18" x14ac:dyDescent="0.45">
      <c r="B25" s="73" t="str">
        <f>B21 &amp; " Subtotal"</f>
        <v>Plumbing Subtotal</v>
      </c>
      <c r="C25" s="41">
        <f ca="1">SUM($C22:$C24)</f>
        <v>333158.03738579998</v>
      </c>
    </row>
    <row r="26" spans="2:3" ht="18" x14ac:dyDescent="0.45">
      <c r="B26" s="72"/>
      <c r="C26" s="24"/>
    </row>
    <row r="27" spans="2:3" ht="18" x14ac:dyDescent="0.45">
      <c r="B27" s="72" t="str">
        <f>IF('Input Sheet'!B8="","N/A",'Input Sheet'!B8)</f>
        <v>Other_1</v>
      </c>
      <c r="C27" s="24"/>
    </row>
    <row r="28" spans="2:3" ht="18" x14ac:dyDescent="0.45">
      <c r="B28" s="71" t="s">
        <v>77</v>
      </c>
      <c r="C28" s="24" cm="1">
        <f t="array" aca="1" ref="C28" ca="1">SUMPRODUCT((MitigationCostTable[Trade/Discipline]='Change Order Summary'!$B$27)*(MitigationCostTable[[Month 01]:[Month 36]]))</f>
        <v>0</v>
      </c>
    </row>
    <row r="29" spans="2:3" ht="18" x14ac:dyDescent="0.45">
      <c r="B29" s="71" t="s">
        <v>76</v>
      </c>
      <c r="C29" s="24" cm="1">
        <f t="array" aca="1" ref="C29" ca="1">SUMPRODUCT((ProductivityCostTable[Trade/Discipline]='Change Order Summary'!$B$27)*(ProductivityCostTable[[Month 01]:[Month 36]]))</f>
        <v>0</v>
      </c>
    </row>
    <row r="30" spans="2:3" ht="18" x14ac:dyDescent="0.45">
      <c r="B30" s="71" t="s">
        <v>78</v>
      </c>
      <c r="C30" s="24" cm="1">
        <f t="array" ref="C30">SUMPRODUCT((EquipmentMaterialsDisposablesSubcontractsCostTable[[  ]]='Change Order Summary'!$B$27)*(EquipmentMaterialsDisposablesSubcontractsCostTable[[Month 01]:[Month 36]]))</f>
        <v>0</v>
      </c>
    </row>
    <row r="31" spans="2:3" ht="18" x14ac:dyDescent="0.45">
      <c r="B31" s="73" t="str">
        <f>B27 &amp; " Subtotal"</f>
        <v>Other_1 Subtotal</v>
      </c>
      <c r="C31" s="41">
        <f ca="1">SUM($C28:$C30)</f>
        <v>0</v>
      </c>
    </row>
    <row r="32" spans="2:3" ht="18" x14ac:dyDescent="0.45">
      <c r="B32" s="72"/>
      <c r="C32" s="24"/>
    </row>
    <row r="33" spans="2:3" ht="18" x14ac:dyDescent="0.45">
      <c r="B33" s="72" t="str">
        <f>IF('Input Sheet'!B14="","N/A",'Input Sheet'!B14)</f>
        <v>N/A</v>
      </c>
      <c r="C33" s="24"/>
    </row>
    <row r="34" spans="2:3" ht="18" x14ac:dyDescent="0.45">
      <c r="B34" s="71" t="s">
        <v>77</v>
      </c>
      <c r="C34" s="24" cm="1">
        <f t="array" aca="1" ref="C34" ca="1">SUMPRODUCT((MitigationCostTable[Trade/Discipline]='Change Order Summary'!$B$33)*(MitigationCostTable[[Month 01]:[Month 36]]))</f>
        <v>0</v>
      </c>
    </row>
    <row r="35" spans="2:3" ht="18" x14ac:dyDescent="0.45">
      <c r="B35" s="71" t="s">
        <v>76</v>
      </c>
      <c r="C35" s="24" cm="1">
        <f t="array" aca="1" ref="C35" ca="1">SUMPRODUCT((ProductivityCostTable[Trade/Discipline]='Change Order Summary'!$B$33)*(ProductivityCostTable[[Month 01]:[Month 36]]))</f>
        <v>0</v>
      </c>
    </row>
    <row r="36" spans="2:3" ht="18" x14ac:dyDescent="0.45">
      <c r="B36" s="71" t="s">
        <v>78</v>
      </c>
      <c r="C36" s="24" cm="1">
        <f t="array" ref="C36">SUMPRODUCT((EquipmentMaterialsDisposablesSubcontractsCostTable[[  ]]='Change Order Summary'!$B$33)*(EquipmentMaterialsDisposablesSubcontractsCostTable[[Month 01]:[Month 36]]))</f>
        <v>0</v>
      </c>
    </row>
    <row r="37" spans="2:3" ht="18" x14ac:dyDescent="0.45">
      <c r="B37" s="73" t="str">
        <f>B33 &amp; " Subtotal"</f>
        <v>N/A Subtotal</v>
      </c>
      <c r="C37" s="41">
        <f ca="1">SUM($C34:$C36)</f>
        <v>0</v>
      </c>
    </row>
    <row r="38" spans="2:3" ht="18.399999999999999" thickBot="1" x14ac:dyDescent="0.5">
      <c r="B38" s="72"/>
      <c r="C38" s="24"/>
    </row>
    <row r="39" spans="2:3" ht="18.399999999999999" thickTop="1" x14ac:dyDescent="0.45">
      <c r="B39" s="25" t="s">
        <v>56</v>
      </c>
      <c r="C39" s="26">
        <f ca="1">SUM(C13,C19,C25,C31,C37)</f>
        <v>1161621.1682360999</v>
      </c>
    </row>
  </sheetData>
  <sheetProtection algorithmName="SHA-512" hashValue="SEB0LWHJCA8iDSo3NZYjqyD04uCQU2l5hSBE5VvRil2sZp5+MUd+4ztyaVU26H0iIqUHo5oS2ab+2NGu1U1V/w==" saltValue="ZuLTIqsJbL7vVxwO/F7EQA==" spinCount="100000" sheet="1" formatColumns="0"/>
  <mergeCells count="1">
    <mergeCell ref="B5:C5"/>
  </mergeCells>
  <printOptions horizontalCentered="1"/>
  <pageMargins left="0" right="0" top="0.25" bottom="0.25" header="0.05" footer="0.05"/>
  <pageSetup scale="80" fitToWidth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CEBB96E366CC41A1C88DC07CD0DDBB" ma:contentTypeVersion="12" ma:contentTypeDescription="Create a new document." ma:contentTypeScope="" ma:versionID="a35ca5a3e9fb9fb893509404cabb6fa0">
  <xsd:schema xmlns:xsd="http://www.w3.org/2001/XMLSchema" xmlns:xs="http://www.w3.org/2001/XMLSchema" xmlns:p="http://schemas.microsoft.com/office/2006/metadata/properties" xmlns:ns3="fd618c2e-b03a-499b-a2be-f15d7c9e0823" xmlns:ns4="c137e411-016a-40fd-bd48-2d7b7e2e373e" targetNamespace="http://schemas.microsoft.com/office/2006/metadata/properties" ma:root="true" ma:fieldsID="c3ddd802c20a88f70f71508a530768ec" ns3:_="" ns4:_="">
    <xsd:import namespace="fd618c2e-b03a-499b-a2be-f15d7c9e0823"/>
    <xsd:import namespace="c137e411-016a-40fd-bd48-2d7b7e2e37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18c2e-b03a-499b-a2be-f15d7c9e0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7e411-016a-40fd-bd48-2d7b7e2e37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015BE0-F1DF-4EFC-B68F-9BBB4E4589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C0BF9F-B61B-47CB-9737-3EC7CB004134}">
  <ds:schemaRefs>
    <ds:schemaRef ds:uri="http://schemas.microsoft.com/office/2006/metadata/properties"/>
    <ds:schemaRef ds:uri="fd618c2e-b03a-499b-a2be-f15d7c9e0823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137e411-016a-40fd-bd48-2d7b7e2e373e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3A523D4-9F56-4D3A-9C36-A8DF2C495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18c2e-b03a-499b-a2be-f15d7c9e0823"/>
    <ds:schemaRef ds:uri="c137e411-016a-40fd-bd48-2d7b7e2e37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52</vt:i4>
      </vt:variant>
    </vt:vector>
  </HeadingPairs>
  <TitlesOfParts>
    <vt:vector size="55" baseType="lpstr">
      <vt:lpstr>Input Sheet</vt:lpstr>
      <vt:lpstr>Monthly Detail Tables</vt:lpstr>
      <vt:lpstr>Change Order Summary</vt:lpstr>
      <vt:lpstr>BidType</vt:lpstr>
      <vt:lpstr>HB_AllowableOverheadOnChanges</vt:lpstr>
      <vt:lpstr>HB_AllowableProfitOnChanges</vt:lpstr>
      <vt:lpstr>HVACSheetMetal_BenefitsPercent</vt:lpstr>
      <vt:lpstr>HVACSheetMetal_BondPercent</vt:lpstr>
      <vt:lpstr>HVACSheetMetal_MitigationPercent</vt:lpstr>
      <vt:lpstr>HVACSheetMetal_OverheadPercent</vt:lpstr>
      <vt:lpstr>HVACSheetMetal_ProductivityImpactPercent</vt:lpstr>
      <vt:lpstr>HVACSheetMetal_ProfitPercent</vt:lpstr>
      <vt:lpstr>HVACSheetMetal_PTIPercent</vt:lpstr>
      <vt:lpstr>HVACSheetMetal_StartDate</vt:lpstr>
      <vt:lpstr>InputManHoursTeamMembers</vt:lpstr>
      <vt:lpstr>NG_AllowableFeeOnChange</vt:lpstr>
      <vt:lpstr>NG_AllowableMarkupOnEquipment</vt:lpstr>
      <vt:lpstr>NG_AllowableMarkupOnLaborBurden</vt:lpstr>
      <vt:lpstr>NG_AllowableMarkupOnMaterial</vt:lpstr>
      <vt:lpstr>NG_AllowableMarkupOnOtherDirectJobCosts</vt:lpstr>
      <vt:lpstr>NG_AllowableMarkupOnSubcontracts</vt:lpstr>
      <vt:lpstr>Other_1_BenefitsPercent</vt:lpstr>
      <vt:lpstr>Other_1_BondPercent</vt:lpstr>
      <vt:lpstr>Other_1_MitigationPercent</vt:lpstr>
      <vt:lpstr>Other_1_OverheadPercent</vt:lpstr>
      <vt:lpstr>Other_1_ProductivityImpactPercent</vt:lpstr>
      <vt:lpstr>Other_1_ProfitPercent</vt:lpstr>
      <vt:lpstr>Other_1_PTIPercent</vt:lpstr>
      <vt:lpstr>Other_1_StartDate</vt:lpstr>
      <vt:lpstr>Other_2_BenefitsPercent</vt:lpstr>
      <vt:lpstr>Other_2_BondPercent</vt:lpstr>
      <vt:lpstr>Other_2_MitigationPercent</vt:lpstr>
      <vt:lpstr>Other_2_OverheadPercent</vt:lpstr>
      <vt:lpstr>Other_2_ProductivityImpactPercent</vt:lpstr>
      <vt:lpstr>Other_2_ProfitPercent</vt:lpstr>
      <vt:lpstr>Other_2_PTIPercent</vt:lpstr>
      <vt:lpstr>Other_2_StartDate</vt:lpstr>
      <vt:lpstr>Piping_BenefitsPercent</vt:lpstr>
      <vt:lpstr>Piping_BondPercent</vt:lpstr>
      <vt:lpstr>Piping_MitigationPercent</vt:lpstr>
      <vt:lpstr>Piping_OverheadPercent</vt:lpstr>
      <vt:lpstr>Piping_ProductivityImpactPercent</vt:lpstr>
      <vt:lpstr>Piping_ProfitPercent</vt:lpstr>
      <vt:lpstr>Piping_PTIPercent</vt:lpstr>
      <vt:lpstr>Piping_StartDate</vt:lpstr>
      <vt:lpstr>Plumbing_BenefitsPercent</vt:lpstr>
      <vt:lpstr>Plumbing_BondPercent</vt:lpstr>
      <vt:lpstr>Plumbing_MitigationPercent</vt:lpstr>
      <vt:lpstr>Plumbing_OverheadPercent</vt:lpstr>
      <vt:lpstr>Plumbing_ProductivityImpactPercent</vt:lpstr>
      <vt:lpstr>Plumbing_ProfitPercent</vt:lpstr>
      <vt:lpstr>Plumbing_PTIPercent</vt:lpstr>
      <vt:lpstr>Plumbing_StartDate</vt:lpstr>
      <vt:lpstr>'Change Order Summary'!Print_Area</vt:lpstr>
      <vt:lpstr>'Input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Pandemic Change Order Calculator-Multitrade</dc:title>
  <dc:creator>Dan Doyon</dc:creator>
  <cp:lastModifiedBy>Dan Doyon</cp:lastModifiedBy>
  <cp:lastPrinted>2020-12-11T18:51:34Z</cp:lastPrinted>
  <dcterms:created xsi:type="dcterms:W3CDTF">2020-04-27T13:12:33Z</dcterms:created>
  <dcterms:modified xsi:type="dcterms:W3CDTF">2021-01-26T05:52:04Z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0x01010027CEBB96E366CC41A1C88DC07CD0DDBB</vt:lpwstr>
  </property>
</Properties>
</file>